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 11TH\OneDrive\Documents\INFORAMX-WEB\cdr03\articles\"/>
    </mc:Choice>
  </mc:AlternateContent>
  <bookViews>
    <workbookView xWindow="0" yWindow="0" windowWidth="20490" windowHeight="7530"/>
  </bookViews>
  <sheets>
    <sheet name="02-07-2025" sheetId="1" r:id="rId1"/>
  </sheets>
  <definedNames>
    <definedName name="_xlnm._FilterDatabase" localSheetId="0" hidden="1">'02-07-2025'!$B$3:$C$3</definedName>
  </definedNames>
  <calcPr calcId="162913"/>
</workbook>
</file>

<file path=xl/calcChain.xml><?xml version="1.0" encoding="utf-8"?>
<calcChain xmlns="http://schemas.openxmlformats.org/spreadsheetml/2006/main">
  <c r="C699" i="1" l="1"/>
  <c r="C697" i="1"/>
  <c r="C696" i="1"/>
  <c r="C695" i="1"/>
  <c r="C694" i="1"/>
  <c r="C685" i="1"/>
  <c r="C684" i="1"/>
  <c r="C683" i="1"/>
  <c r="C682" i="1"/>
  <c r="C681" i="1"/>
  <c r="C680" i="1"/>
  <c r="C675" i="1"/>
  <c r="C673" i="1"/>
  <c r="C672" i="1"/>
  <c r="C670" i="1"/>
  <c r="C668" i="1"/>
  <c r="C667" i="1"/>
  <c r="C666" i="1"/>
  <c r="C664" i="1"/>
  <c r="C663" i="1"/>
  <c r="C662" i="1"/>
  <c r="C661" i="1"/>
  <c r="C660" i="1"/>
  <c r="C659" i="1"/>
  <c r="C658" i="1"/>
  <c r="C657" i="1"/>
  <c r="C655" i="1"/>
  <c r="C653" i="1"/>
  <c r="C630" i="1"/>
  <c r="C629" i="1"/>
  <c r="C628" i="1"/>
  <c r="C627" i="1"/>
  <c r="C626" i="1"/>
  <c r="C625" i="1"/>
  <c r="C624" i="1"/>
  <c r="C622" i="1"/>
  <c r="C621" i="1"/>
  <c r="C620" i="1"/>
  <c r="C619" i="1"/>
  <c r="C618" i="1"/>
  <c r="C617" i="1"/>
  <c r="C616" i="1"/>
  <c r="C614" i="1"/>
  <c r="C613" i="1"/>
  <c r="C608" i="1"/>
  <c r="C602" i="1"/>
  <c r="C579" i="1"/>
  <c r="C578" i="1"/>
  <c r="C577" i="1"/>
  <c r="C565" i="1"/>
  <c r="C560" i="1"/>
  <c r="C558" i="1"/>
  <c r="C556" i="1"/>
  <c r="C553" i="1"/>
  <c r="C548" i="1"/>
  <c r="C546" i="1"/>
  <c r="C535" i="1"/>
  <c r="C534" i="1"/>
  <c r="C531" i="1"/>
  <c r="C527" i="1"/>
  <c r="C525" i="1"/>
  <c r="C523" i="1"/>
  <c r="C521" i="1"/>
  <c r="C520" i="1"/>
  <c r="C510" i="1"/>
  <c r="C509" i="1"/>
  <c r="C507" i="1"/>
  <c r="C505" i="1"/>
  <c r="C503" i="1"/>
  <c r="C501" i="1"/>
  <c r="C500" i="1"/>
  <c r="C499" i="1"/>
  <c r="C498" i="1"/>
  <c r="C497" i="1"/>
  <c r="C496" i="1"/>
  <c r="C495" i="1"/>
  <c r="C494" i="1"/>
  <c r="C493" i="1"/>
  <c r="C492" i="1"/>
  <c r="C491" i="1"/>
  <c r="C488" i="1"/>
  <c r="C472" i="1"/>
  <c r="C470" i="1"/>
  <c r="C469" i="1"/>
  <c r="C466" i="1"/>
  <c r="C463" i="1"/>
  <c r="C462" i="1"/>
  <c r="C454" i="1"/>
  <c r="C453" i="1"/>
  <c r="C450" i="1"/>
  <c r="C449" i="1"/>
  <c r="C440" i="1"/>
  <c r="C433" i="1"/>
  <c r="C429" i="1"/>
  <c r="C424" i="1"/>
  <c r="C423" i="1"/>
  <c r="C410" i="1"/>
  <c r="C407" i="1"/>
  <c r="C406" i="1"/>
  <c r="C402" i="1"/>
  <c r="C391" i="1"/>
  <c r="C386" i="1"/>
  <c r="C384" i="1"/>
  <c r="C383" i="1"/>
  <c r="C382" i="1"/>
  <c r="C380" i="1"/>
  <c r="C377" i="1"/>
  <c r="C376" i="1"/>
  <c r="C374" i="1"/>
  <c r="C373" i="1"/>
  <c r="C372" i="1"/>
  <c r="C370" i="1"/>
  <c r="C368" i="1"/>
  <c r="C367" i="1"/>
  <c r="C366" i="1"/>
  <c r="C365" i="1"/>
  <c r="C363" i="1"/>
  <c r="C349" i="1"/>
  <c r="C346" i="1"/>
  <c r="C344" i="1"/>
  <c r="C343" i="1"/>
  <c r="C342" i="1"/>
  <c r="C341" i="1"/>
  <c r="C340" i="1"/>
  <c r="C339" i="1"/>
  <c r="C338" i="1"/>
  <c r="C337" i="1"/>
  <c r="C335" i="1"/>
  <c r="C334" i="1"/>
  <c r="C331" i="1"/>
  <c r="C318" i="1"/>
  <c r="C310" i="1"/>
  <c r="C308" i="1"/>
  <c r="C303" i="1"/>
  <c r="C301" i="1"/>
  <c r="C300" i="1"/>
  <c r="C297" i="1"/>
  <c r="C290" i="1"/>
  <c r="C289" i="1"/>
  <c r="C288" i="1"/>
  <c r="C284" i="1"/>
  <c r="C283" i="1"/>
  <c r="C267" i="1"/>
  <c r="C265" i="1"/>
  <c r="C264" i="1"/>
  <c r="C263" i="1"/>
  <c r="C262" i="1"/>
  <c r="C260" i="1"/>
  <c r="C259" i="1"/>
  <c r="C254" i="1"/>
  <c r="C253" i="1"/>
  <c r="C247" i="1"/>
  <c r="C245" i="1"/>
  <c r="C244" i="1"/>
  <c r="C243" i="1"/>
  <c r="C242" i="1"/>
  <c r="C239" i="1"/>
  <c r="C234" i="1"/>
  <c r="C228" i="1"/>
  <c r="C227" i="1"/>
  <c r="C226" i="1"/>
  <c r="C221" i="1"/>
  <c r="C220" i="1"/>
  <c r="C209" i="1"/>
  <c r="C199" i="1"/>
  <c r="C198" i="1"/>
  <c r="C197" i="1"/>
  <c r="C192" i="1"/>
  <c r="C190" i="1"/>
  <c r="C188" i="1"/>
  <c r="C179" i="1"/>
  <c r="C178" i="1"/>
  <c r="C168" i="1"/>
  <c r="C166" i="1"/>
  <c r="C165" i="1"/>
  <c r="C159" i="1"/>
  <c r="C153" i="1"/>
  <c r="C147" i="1"/>
  <c r="C146" i="1"/>
  <c r="C145" i="1"/>
  <c r="C144" i="1"/>
  <c r="C126" i="1"/>
  <c r="C125" i="1"/>
  <c r="C124" i="1"/>
  <c r="C115" i="1"/>
  <c r="C114" i="1"/>
  <c r="C113" i="1"/>
  <c r="C112" i="1"/>
  <c r="C110" i="1"/>
  <c r="C109" i="1"/>
  <c r="C108" i="1"/>
  <c r="C103" i="1"/>
  <c r="C102" i="1"/>
  <c r="C101" i="1"/>
  <c r="C100" i="1"/>
  <c r="C98" i="1"/>
  <c r="C97" i="1"/>
  <c r="C96" i="1"/>
  <c r="C90" i="1"/>
  <c r="C89" i="1"/>
  <c r="C88" i="1"/>
  <c r="C87" i="1"/>
  <c r="C86" i="1"/>
  <c r="C85" i="1"/>
  <c r="C84" i="1"/>
  <c r="C83" i="1"/>
  <c r="C82" i="1"/>
  <c r="C81" i="1"/>
  <c r="C80" i="1"/>
  <c r="C78" i="1"/>
  <c r="C77" i="1"/>
  <c r="C69" i="1"/>
  <c r="C68" i="1"/>
  <c r="C67" i="1"/>
  <c r="C66" i="1"/>
  <c r="C65" i="1"/>
  <c r="C64" i="1"/>
  <c r="C63" i="1"/>
  <c r="C62" i="1"/>
  <c r="C60" i="1"/>
  <c r="C57" i="1"/>
  <c r="C55" i="1"/>
  <c r="C48" i="1"/>
  <c r="C45" i="1"/>
  <c r="C34" i="1"/>
  <c r="C29" i="1"/>
  <c r="C28" i="1"/>
  <c r="C15" i="1"/>
  <c r="C14" i="1"/>
</calcChain>
</file>

<file path=xl/sharedStrings.xml><?xml version="1.0" encoding="utf-8"?>
<sst xmlns="http://schemas.openxmlformats.org/spreadsheetml/2006/main" count="948" uniqueCount="918">
  <si>
    <t>Edition en dollars</t>
  </si>
  <si>
    <t>N°</t>
  </si>
  <si>
    <t>Libellé</t>
  </si>
  <si>
    <t>Prix Unitaire</t>
  </si>
  <si>
    <t>Abaisse langue en bois, 18*140mm, Boite de 100</t>
  </si>
  <si>
    <t>0,0368</t>
  </si>
  <si>
    <t>Acetone pa, 1000ml, Unite</t>
  </si>
  <si>
    <t>0,0607</t>
  </si>
  <si>
    <t>Acide Acétylsalicilique (AAS), 500mg, ta, 1000</t>
  </si>
  <si>
    <t>Acide Ascorbique, 250mg, Tab, 100, Vrac</t>
  </si>
  <si>
    <t>0,0349</t>
  </si>
  <si>
    <t>Acide Ascorbique, 250mg, Tab, 1000, Vrac</t>
  </si>
  <si>
    <t>0,0405</t>
  </si>
  <si>
    <t>Acide Ascorbique, 500mg, Tab, 1000, Vrac</t>
  </si>
  <si>
    <t>0,0191</t>
  </si>
  <si>
    <t>Acide Ascorbique,100mg/ml,5ml,amp,unité</t>
  </si>
  <si>
    <t>0,1028</t>
  </si>
  <si>
    <t>Acide folique, 5mg, cés, 100, vrac</t>
  </si>
  <si>
    <t>Acide folique, 5 mg, tab, 1000, vrac, unité</t>
  </si>
  <si>
    <t>0,0095</t>
  </si>
  <si>
    <t>Acide Nalidixique, 500mg, Tab, 100, Vrac</t>
  </si>
  <si>
    <t>0,0875</t>
  </si>
  <si>
    <t>Acide phosphotungistique, poudre, 100g, flacon, Unité</t>
  </si>
  <si>
    <t>Agitateur de type  Vortex 100-3200trs par min.</t>
  </si>
  <si>
    <t>Aiguille à Ailette (épicranienne), u.u., 21G (0.8*19mm), vert, Unité</t>
  </si>
  <si>
    <t>0,0840</t>
  </si>
  <si>
    <t>Aiguille à Ailette (épicranienne), u.u., 23G (0.6*19mm), BLEU, Unité</t>
  </si>
  <si>
    <t>0,0395</t>
  </si>
  <si>
    <t>Aiguille à ailette(epicranienne),u.u.,G25,Aig,unité</t>
  </si>
  <si>
    <t>Aiguille à ponction lombaire, u.u., 16G, Aig, UnitÚ</t>
  </si>
  <si>
    <t>Aiguille à ponction lombaire, u.u., 18G, Aig, UnitÚ</t>
  </si>
  <si>
    <t>Aiguille à ponction lombaire, u.u., 20G (0.9*90mm), Orange, Unité</t>
  </si>
  <si>
    <t>Aiguille à ponction lombaire, u.u., 22G (0.7*40mm), Unité</t>
  </si>
  <si>
    <t>0,9002</t>
  </si>
  <si>
    <t>Aiguille à ponction lombaire, u.u., 25G, Aig, UnitÚ</t>
  </si>
  <si>
    <t>Aiguille a  ponction lombaire,  20G x 1 1/2in (0.9mm x 38mm), Jaune, Unite</t>
  </si>
  <si>
    <t>0,4556</t>
  </si>
  <si>
    <t xml:space="preserve">Alcool dénaturé 70°, 1litre, flacon, unité </t>
  </si>
  <si>
    <t>Alcool dénaturé, 96° (pour désinfection), 1 litres, Bidon, Unité</t>
  </si>
  <si>
    <t>Aldactone, 25mg, tab, boite de 50cés, unité</t>
  </si>
  <si>
    <t>Alèze, plastique, unité</t>
  </si>
  <si>
    <t>Alphachymotripsine 5000UI, inj,vial, Unite</t>
  </si>
  <si>
    <t>0,5565</t>
  </si>
  <si>
    <t>Aluminium Hydroxyde, 500mg, Tab, 100, Vrac</t>
  </si>
  <si>
    <t>0,0056</t>
  </si>
  <si>
    <t>Aluminium Hydroxyde, 500mg, Tab, 1000, Vrac</t>
  </si>
  <si>
    <t>0,0092</t>
  </si>
  <si>
    <t>Ambu(insuflateur manuel), ballon de réanimation du NN, unité</t>
  </si>
  <si>
    <t>Amitriptyline Chlorhydrate, 25mg, Tab, 500, Vrac</t>
  </si>
  <si>
    <t>0,0125</t>
  </si>
  <si>
    <t>Amlodipine beylate, 5mg, tab, 1000, vrac</t>
  </si>
  <si>
    <t>0,1195</t>
  </si>
  <si>
    <t>Amoxycilline, 500mg, Caps, 100, Vrac</t>
  </si>
  <si>
    <t>Amoxycilline, 250mg, caps, 100, blister</t>
  </si>
  <si>
    <t>Amoxycilline + clav., 520+125mg, tab, unité</t>
  </si>
  <si>
    <t>Amoxycilline + clav., inj, 1200mg, amp</t>
  </si>
  <si>
    <t>Amoxycilline 1g inj vial</t>
  </si>
  <si>
    <t xml:space="preserve">Amoxycilline 500mg, caps, </t>
  </si>
  <si>
    <t>Amoxycilline, 125mg/ml, 100ml, flacon, unité</t>
  </si>
  <si>
    <t>0,4927</t>
  </si>
  <si>
    <t>Amoxycilline, 250mg/5ml, 100ml, flacon, Unite</t>
  </si>
  <si>
    <t>0,7232</t>
  </si>
  <si>
    <t>Amoxycilline+clavulanique,500mg+125mg, tab, Boite de 16, unité</t>
  </si>
  <si>
    <t>Ampicilline 1g, vial, 50, unité</t>
  </si>
  <si>
    <t>Ampicilline, 1g, Vial, Unite.</t>
  </si>
  <si>
    <t>0,3821</t>
  </si>
  <si>
    <t>Anse de platine</t>
  </si>
  <si>
    <t>Anti-hemorroidaire, suppositoire, Unité</t>
  </si>
  <si>
    <t>0,2307</t>
  </si>
  <si>
    <t>Appareil de radiologie, 90Kv 100mA, pièce, unité</t>
  </si>
  <si>
    <t>13 894,0667</t>
  </si>
  <si>
    <t>Argyrol 0,5%, gtte ophtalmique, flacon</t>
  </si>
  <si>
    <t>Argyrol, 0,5%, 10ml, flacon, Unite</t>
  </si>
  <si>
    <t>0,2334</t>
  </si>
  <si>
    <t>Artemether+Luméfantrine, 80mg+480mg, blister</t>
  </si>
  <si>
    <t>Artésunate, 180mg, Injectable</t>
  </si>
  <si>
    <t>Aspirateur à mucosigtés, électrique)+ bocaux collecteurs, unité</t>
  </si>
  <si>
    <t>Aspirateur à mucosités, mécanique (Twin Pump), + bocaux collecteurs, Unité</t>
  </si>
  <si>
    <t>Aspirateur chirurgical electrique (Medela Vario18),  pèce, unité</t>
  </si>
  <si>
    <t>Atropine sulfate 1mg/ml inj 1ml</t>
  </si>
  <si>
    <t>Atropine, 1mg/ml, 1ml, Amp, Unité</t>
  </si>
  <si>
    <t>0,0724</t>
  </si>
  <si>
    <t>Azithromycine 200mg/5ml, suspension, 15ml, flacon, unité</t>
  </si>
  <si>
    <t>Azithromycine 500mg, boite de 3tabs,unité</t>
  </si>
  <si>
    <t>Azithromycine, 250mg, tab, blister de 4 unité</t>
  </si>
  <si>
    <t>Azithromycine, 500mg, tab, blister 3cés, unité</t>
  </si>
  <si>
    <t>Balance analytique et de précision Adventurer,Ohaus  0,1 mg précision avec carén</t>
  </si>
  <si>
    <t>Balance pèse-bebe Salter avec culotte, Unite</t>
  </si>
  <si>
    <t>Balance pèse-bébé, mécanique à curseurs, bébé, 0-7kg, grad. 10g, Unité</t>
  </si>
  <si>
    <t>Balance pèse-personne, Adulte, 0-160kg, grad. 500g, Unité</t>
  </si>
  <si>
    <t>Ballon jaugé, Verre, 100ml, Unité</t>
  </si>
  <si>
    <t>Ballon jaugé, Verre, 500ml, Unité</t>
  </si>
  <si>
    <t>Bande crêpe, élastique (Velpeau), 10cm*4m, Unité</t>
  </si>
  <si>
    <t>0,4728</t>
  </si>
  <si>
    <t>Bande crêpe, élastique (Velpeau), 15cm*5m, Unité</t>
  </si>
  <si>
    <t>0,4087</t>
  </si>
  <si>
    <t>Bande crèpe, élastique (Velpeau), 7.5cmx4m, unité</t>
  </si>
  <si>
    <t>0,2373</t>
  </si>
  <si>
    <t>Bande crêpe, élastique (Velpeau), 8cm*5m, Unité</t>
  </si>
  <si>
    <t>0,9312</t>
  </si>
  <si>
    <t>Bande de gaze (Cambric), avec lisière, 7.5cm*10m, Unité</t>
  </si>
  <si>
    <t>0,1652</t>
  </si>
  <si>
    <t>Bande de gaze (Cambric), avec lisières, 5cm*10m, Unité</t>
  </si>
  <si>
    <t>0,2976</t>
  </si>
  <si>
    <t>Bande de gaze (Cambric), avec lisières, 7.5cm*10m, Unité</t>
  </si>
  <si>
    <t>0,5294</t>
  </si>
  <si>
    <t>Bande platrée, 10cm*2.7cm, Boîte de 12 unités</t>
  </si>
  <si>
    <t>Bande platrée, 15cm*2.7cm, Boîte de 12 unités</t>
  </si>
  <si>
    <t>Bande platrée, 15cm*2.7cm, Boîte de 2 unités</t>
  </si>
  <si>
    <t>0,8641</t>
  </si>
  <si>
    <t>Bande platrée, 20cm*2.7cm, Unité</t>
  </si>
  <si>
    <t>Bandelette pour test de glicémie, 100 bandelettes onetouch, unité</t>
  </si>
  <si>
    <t>Bassin de lit, Inox, Unité</t>
  </si>
  <si>
    <t>Bassin de lit, Plastique, Unité</t>
  </si>
  <si>
    <t>Bassin réniforme, Inox, 25cm, Unité</t>
  </si>
  <si>
    <t>Bassin réniforme, Plastique, 25cm, Unité</t>
  </si>
  <si>
    <t>Baume de nerf, 50mg, 120ml, pot, unité</t>
  </si>
  <si>
    <t>Baume de nerf,tube,unité</t>
  </si>
  <si>
    <t>Becher, verre, 100ml, Unité</t>
  </si>
  <si>
    <t>Becher, Verre, 300ml, Unité</t>
  </si>
  <si>
    <t>Becher, Verre, 400ml, Unité</t>
  </si>
  <si>
    <t>Benzoate de benzyle, 25%, 100ml, flacon, Unité</t>
  </si>
  <si>
    <t>0,8752</t>
  </si>
  <si>
    <t>Benzoate d'oestradiol</t>
  </si>
  <si>
    <t>Bicarbonate de Sodium, 8.4%, 10ml, Amp, Unité</t>
  </si>
  <si>
    <t>0,5756</t>
  </si>
  <si>
    <t>Bisacodyl 5mg, tab, 100, vrac, unité</t>
  </si>
  <si>
    <t>0,0051</t>
  </si>
  <si>
    <t>Bleu de methylene, poudre, 100g, flacon, Unité</t>
  </si>
  <si>
    <t>Blouse medicale, manche courte,blanchel, taille Grande, unité</t>
  </si>
  <si>
    <t>Blouse medicale, manche longue,blanchel, taille Grande, unité</t>
  </si>
  <si>
    <t>Bocal(Godet ou cupule) en acier inoxdable</t>
  </si>
  <si>
    <t>Boite à épisiotomie, Unité</t>
  </si>
  <si>
    <t>Boite à instrument en inox, vide 30x20x5cm,unité</t>
  </si>
  <si>
    <t>Boite à instrument en inox,vide 20cmx10cmx5cm,petit forma,unité</t>
  </si>
  <si>
    <t>Boite à instrument en inox,vide 40cmx20cmx10cm, grand forma,unité</t>
  </si>
  <si>
    <t>Boite à suture, inclus 7 instruments, Unité</t>
  </si>
  <si>
    <t>Boîte à suture, Inox, Unité</t>
  </si>
  <si>
    <t>Boite d'accouchement, Unité</t>
  </si>
  <si>
    <t>Boite de petite chirurgie, Unité</t>
  </si>
  <si>
    <t>Bonnet de protection,pces</t>
  </si>
  <si>
    <t>Bottes, couleur noire, caoutchouc, taille 37, Paire</t>
  </si>
  <si>
    <t>Brancard, pliant en long/large, Aluminium, 4 pieds, 220*58cm, Unité</t>
  </si>
  <si>
    <t>Bucky muraille, pièce, unité</t>
  </si>
  <si>
    <t>Bupivacaïne, 0,5%, 20ml, vial, unité</t>
  </si>
  <si>
    <t>Bupivacaine, 0.5%, 20ml, Vial, Unité</t>
  </si>
  <si>
    <t>Cadre pour film 35x35, pièce, unité</t>
  </si>
  <si>
    <t>Cadre pour films et ecran 18x24, pièce, unité</t>
  </si>
  <si>
    <t>Cadre pour films et ecran 24x30, pièce, unité</t>
  </si>
  <si>
    <t>Cadre pour films et ecran 30x40</t>
  </si>
  <si>
    <t>Cafeine, 50mg/1ml, 1ml, Amp, Unité</t>
  </si>
  <si>
    <t>Calcium Gluconate, 100mg/ml, 10ml, Amp, Unité</t>
  </si>
  <si>
    <t>0,0802</t>
  </si>
  <si>
    <t>Calcium gluconate, 100mg/ml, 10ml, amp,Unité</t>
  </si>
  <si>
    <t>Camphrée, pommade, 40g, pot, unité</t>
  </si>
  <si>
    <t>Captopril, 25mg, Tab, 100, Blister</t>
  </si>
  <si>
    <t>Carbamazepine, 200mg, Tab, 1000, Vrac</t>
  </si>
  <si>
    <t>0,2159</t>
  </si>
  <si>
    <t>Cardiotocographe, pièce</t>
  </si>
  <si>
    <t>1 529,3980</t>
  </si>
  <si>
    <t>Cassette 18 x24 cm</t>
  </si>
  <si>
    <t>Cassette 24 x30 cm</t>
  </si>
  <si>
    <t>Cassette 35 x43 cm</t>
  </si>
  <si>
    <t>Catheter court IV, avec site d'injection, u.u., 18G (1.2*45mm), vert, Unité</t>
  </si>
  <si>
    <t>0,2133</t>
  </si>
  <si>
    <t>Catheter court IV, avec site d'injection, u.u., 20G (0.8*25mm), bleu, Unité</t>
  </si>
  <si>
    <t>0,1459</t>
  </si>
  <si>
    <t>Catheter court IV, avec site d'injection, u.u., 20G (1.0*32mm), rose, Unité</t>
  </si>
  <si>
    <t>0,1187</t>
  </si>
  <si>
    <t>Catheter court IV, avec site d'injection, u.u., 22G (0.8*25mm), bleu, Unité</t>
  </si>
  <si>
    <t>0,2108</t>
  </si>
  <si>
    <t>Catheter court IV, avec site d'injection, u.u., 24G (0.7*19mm), jaune, Unité</t>
  </si>
  <si>
    <t>Catheter IV securisé tip, 20Gx32mm, All, Pl, Rose</t>
  </si>
  <si>
    <t>0,1912</t>
  </si>
  <si>
    <t>Cefixime, 200mg, Tab, 10, Blister</t>
  </si>
  <si>
    <t xml:space="preserve">Cefixime,400mg,tab,100 vrac </t>
  </si>
  <si>
    <t>Cefotaxime, 1g, Vial, Unité</t>
  </si>
  <si>
    <t>Ceftriaxone, 1g, poudre pour inj., Vial, avec solvant, Unité</t>
  </si>
  <si>
    <t>0,4255</t>
  </si>
  <si>
    <t>Cellules à hématimètre (neubauer)</t>
  </si>
  <si>
    <t>Centrifugeuse à main, avec rotor, Unité</t>
  </si>
  <si>
    <t>Centrifugeuse, Electrique,unité</t>
  </si>
  <si>
    <t>Chaise roulante médicale, 60x100x50cm, pièce, unité</t>
  </si>
  <si>
    <t>Champ operatoire</t>
  </si>
  <si>
    <t>Chariot à sac de linge sale, roulant, pièce</t>
  </si>
  <si>
    <t>Chariot à soins aux nouveaux nés</t>
  </si>
  <si>
    <t>Chariot à soins, démontable, 2 plateaux + accessoires, Unité</t>
  </si>
  <si>
    <t>Chariot en acier chromé  à roulettes à 3 plateaux, roues bleues hauteur: 1040mmx</t>
  </si>
  <si>
    <t>Chloramine T, 500mg, Tab, 100, Vrac</t>
  </si>
  <si>
    <t>Chloramphenicol Sodium Succinate, 1g, Vial, Unité</t>
  </si>
  <si>
    <t>Chloramphenicol, 0.5%, collyre, flacon, 10ml, Unité</t>
  </si>
  <si>
    <t>0,2188</t>
  </si>
  <si>
    <t>Chlorhexidine + Cetrimide, 1,5%+15%, 1 litre, flacon, Unite</t>
  </si>
  <si>
    <t>Chlorpheniramine maleate 4mg, tablets, 1000 tablets</t>
  </si>
  <si>
    <t>Chlorpromazine Chlorhydrate, 25mg/ml, 2ml, Amp, Unité</t>
  </si>
  <si>
    <t>Chlorpromazine, 100mg, Tab, 100, Vrac</t>
  </si>
  <si>
    <t xml:space="preserve">Chlorure de sodium, 0.9%, 1000ml, Perfusion </t>
  </si>
  <si>
    <t>Chlorure de sodium, 0.9%, 1000ml, Perfusion, Unité</t>
  </si>
  <si>
    <t>Chlorure de sodium, 0.9%, 500ml, Perfusion, Unité</t>
  </si>
  <si>
    <t>Ciprofloxacine Chlorhydrate, 500mg, Tab, 100, Blister</t>
  </si>
  <si>
    <t>0,0635</t>
  </si>
  <si>
    <t>Ciprofloxacine chlorydrate , 500mg, tab, 100, Blister</t>
  </si>
  <si>
    <t>Ciprofloxacine, 2mg/ml, 100ml, Flacon, Unité</t>
  </si>
  <si>
    <t>0,7094</t>
  </si>
  <si>
    <t>Ciseaux chirurgicaux de Deaver, courbes, pointe/mousse, 14 cm, Unité</t>
  </si>
  <si>
    <t>Ciseaux chirurgicaux de Deaver, droits, pointe/mousse, 14 cm, Unité</t>
  </si>
  <si>
    <t>Ciseaux de Mayo (pour compresses), courbes, 14cm, Unité</t>
  </si>
  <si>
    <t>Ciseaux de Mayo (pour compresses), Droit, 14cm, Unité</t>
  </si>
  <si>
    <t>Ciseaux, droits, mousse/mousse, à pansements, 14 cm, Unité</t>
  </si>
  <si>
    <t>Citrate sodique, solution, 3.8%, 1000ml, flacon, Unité</t>
  </si>
  <si>
    <t>Clindamycine 300mg +Metronidazole 250mg + Clotrimazole 250mg, ov vaginal</t>
  </si>
  <si>
    <t>Clindamycine amp injectable 300 mg</t>
  </si>
  <si>
    <t>Clindamycine capsule 300 mg</t>
  </si>
  <si>
    <t>Clindamycine chlorhydrate,éq 300mg base,gél,30, blister</t>
  </si>
  <si>
    <t>0,2227</t>
  </si>
  <si>
    <t>Clotrimazole, 100mg, Tab gynécologique, avec applicateur, Unité</t>
  </si>
  <si>
    <t>0,2340</t>
  </si>
  <si>
    <t>Cloxacilline ,1000mg,vial,unité</t>
  </si>
  <si>
    <t>Cloxacilline, 500mg, Tab, 1000, Vrac</t>
  </si>
  <si>
    <t>Cloxacilline, 500mg, Vial, Unité</t>
  </si>
  <si>
    <t>0,2278</t>
  </si>
  <si>
    <t>Cloxacilline,500mg,caps,500 vrac</t>
  </si>
  <si>
    <t>0,0488</t>
  </si>
  <si>
    <t>Colorant de Giemsa, solution, 500ml, flacon, Unité</t>
  </si>
  <si>
    <t>Combinaison etanche(jaune)</t>
  </si>
  <si>
    <t>Compresse de gaz  stérile 1x10 40x40cm</t>
  </si>
  <si>
    <t>Compresse de gaze, 10*10cm, 12 plis, non stérile, Sachet de 10 unités</t>
  </si>
  <si>
    <t>0,0141</t>
  </si>
  <si>
    <t>Compresse de gaze, 10*10cm, 12 plis, stérile, Sachet de 10, compresse, unité</t>
  </si>
  <si>
    <t>0,0858</t>
  </si>
  <si>
    <t>Compresse de gaze, 10*10cm, 5 plis, non stérile, Sachet de 100 unités</t>
  </si>
  <si>
    <t>0,4718</t>
  </si>
  <si>
    <t>Compresse de gaze, 10*10cm, 8 plis, non stérile, Sachet de 100 unités</t>
  </si>
  <si>
    <t>0,0641</t>
  </si>
  <si>
    <t>Compresse Tuille gras (paraffinÚ), 10x10cm, stÚrile, 10</t>
  </si>
  <si>
    <t>0,8273</t>
  </si>
  <si>
    <t>Compteur différentiel, mécanique, 5 touches + totalisateur, Unité</t>
  </si>
  <si>
    <t>compteur manuel 1 touches,  pièce</t>
  </si>
  <si>
    <t>Compteur manuel 4 digits,  pièce</t>
  </si>
  <si>
    <t>Concentrateur  Oxygène</t>
  </si>
  <si>
    <t>2 251,6775</t>
  </si>
  <si>
    <t>Corps vacutainer, unité</t>
  </si>
  <si>
    <t>Coton hydrophile, rouleau, 100g, Unité</t>
  </si>
  <si>
    <t>0,0608</t>
  </si>
  <si>
    <t>Coton hydrophile, rouleau, 500g, Unité</t>
  </si>
  <si>
    <t>Cotrimoxazole, 240mg/5ml, 100ml, flacon, Unité</t>
  </si>
  <si>
    <t>0,5001</t>
  </si>
  <si>
    <t>Cotrimoxazole, 480mg, Tab, 1000, Vrac</t>
  </si>
  <si>
    <t>0,0242</t>
  </si>
  <si>
    <t>Couvre chaussure à usage unique,unité</t>
  </si>
  <si>
    <t>0,2616</t>
  </si>
  <si>
    <t>Crayon au nitrat d'argent</t>
  </si>
  <si>
    <t>CREATININ STRIP 43272 (creatinine StatSensor Xpress-i)</t>
  </si>
  <si>
    <t>Culotte pour balance pèse-bébé de type Salter, Unité</t>
  </si>
  <si>
    <t>Cuve avec couvercle de révélateur/fixateur, capacité de 10 litres en acier inoxy</t>
  </si>
  <si>
    <t>Dexamethasone Sodium Phosphate, 4mg/ml, 1ml, Amp, Unité</t>
  </si>
  <si>
    <t>0,0475</t>
  </si>
  <si>
    <t>Dexamethasone, 1%, collyre, 10ml, flacon, Unité</t>
  </si>
  <si>
    <t>0,5835</t>
  </si>
  <si>
    <t>Dexamethazone, 0.50mg, Tab, 1000, Vrac</t>
  </si>
  <si>
    <t>0,0026</t>
  </si>
  <si>
    <t>Dextrose (Glucose) + NaCl, 2.5%+0.45%, 1000ml, Perfusion, Unité</t>
  </si>
  <si>
    <t>Dextrose (Glucose) + NaCl, 5%+0.9%, 500ml, Perfusion, Unité</t>
  </si>
  <si>
    <t>Dextrose (Glucose), 10%, 500ml, Perfusion, Unité</t>
  </si>
  <si>
    <t>Dextrose (Glucose), 5%, 1000ml, Perfusion, Unité</t>
  </si>
  <si>
    <t xml:space="preserve">Dextrose (Glucose), 5%, 1000ml, Perfusion, Unité </t>
  </si>
  <si>
    <t>Dextrose (Glucose), 5%, 500ml, Perfusion, Unité</t>
  </si>
  <si>
    <t>Dextrose (Glucose), 50%, 50ml, Vial, Unité</t>
  </si>
  <si>
    <t>0,7845</t>
  </si>
  <si>
    <t>Diazepam 10 mg/2 ml, inj amp</t>
  </si>
  <si>
    <t>Diazepam, 10mg, Tab, 100, Vrac</t>
  </si>
  <si>
    <t>0,0081</t>
  </si>
  <si>
    <t>Diazepam, 5mg, Tab, 1000, Vrac</t>
  </si>
  <si>
    <t>0,0249</t>
  </si>
  <si>
    <t>Diazepam, 5mg/ml, 2ml, amp</t>
  </si>
  <si>
    <t>0,2804</t>
  </si>
  <si>
    <t>Diazepam, 5mg/ml, 2ml, Amp, Unité</t>
  </si>
  <si>
    <t>0,2591</t>
  </si>
  <si>
    <t>Diclofenac sod,25mg/ml,3ml,amp,unité</t>
  </si>
  <si>
    <t>0,0935</t>
  </si>
  <si>
    <t>Diclofenac sodium 75mg/3ml inj  amp</t>
  </si>
  <si>
    <t>Digoxine 250mcg/ml, 2ml, Amp, Unité</t>
  </si>
  <si>
    <t>Dithranol, 0.15%, pommade, 50g, pot, Unité</t>
  </si>
  <si>
    <t>Dobutamine chlorhydrate 50mg/5ml, amp, unité</t>
  </si>
  <si>
    <t>Doppler Foetal, pièce, unité</t>
  </si>
  <si>
    <t>Dosimètre ou dosifilm</t>
  </si>
  <si>
    <t>1 025,8731</t>
  </si>
  <si>
    <t>Doxycycline, 100mg, Caps, 1000, Vrac</t>
  </si>
  <si>
    <t>0,0448</t>
  </si>
  <si>
    <t>Doxycycline, 100mg, Tab, 100, Vrac</t>
  </si>
  <si>
    <t>0,0236</t>
  </si>
  <si>
    <t>Draps de lit, paire, unité</t>
  </si>
  <si>
    <t>Eau de javel à 12% , bidon de 5 litres</t>
  </si>
  <si>
    <t>Eau de javel, 5 litres, bidon,unité</t>
  </si>
  <si>
    <t>Eau oxygénée</t>
  </si>
  <si>
    <t>EAU OXYGENEE 10 VOLUMES, flacon, Unite</t>
  </si>
  <si>
    <t>eau pour injection</t>
  </si>
  <si>
    <t>Eau pour injection, 10ml, Vial, Unité</t>
  </si>
  <si>
    <t>0,0418</t>
  </si>
  <si>
    <t>Eau tamponnée pH 7, 1000ml, flacon, Unité</t>
  </si>
  <si>
    <t>Echographe obstetrical, pièce, unité</t>
  </si>
  <si>
    <t>4 587,8641</t>
  </si>
  <si>
    <t>Edetate de sodium, poudre, 1kg, flacon, Unité</t>
  </si>
  <si>
    <t>0,0688</t>
  </si>
  <si>
    <t>Enalapril, 5mg, tab, 1000, vrac</t>
  </si>
  <si>
    <t>0,1674</t>
  </si>
  <si>
    <t>Eosine bleu de méthylène selon GIEMSA (1 litre=1000 ml)</t>
  </si>
  <si>
    <t>0,4118</t>
  </si>
  <si>
    <t>Ephedrine Chlorhydrate, 50mg/ml, 1ml, Amp, Unité</t>
  </si>
  <si>
    <t>Epinéphrine (Adrenaline), 1mg/ml, 1ml, Amp, Unité</t>
  </si>
  <si>
    <t>0,1279</t>
  </si>
  <si>
    <t>Eprouvette graduée, Plastique, 100ml, Unité</t>
  </si>
  <si>
    <t>Eprouvette graduée, Plastique, 250ml, Unité</t>
  </si>
  <si>
    <t>Eprouvette graduée, Verre, 100ml, Unité</t>
  </si>
  <si>
    <t>Eprouvette, plastique, 1000ml, Unité</t>
  </si>
  <si>
    <t>Ergométrine, 0.5mg/ml, 1ml, Amp,Unité</t>
  </si>
  <si>
    <t>Erythromicine, 125mg/5ml, 100ml, flacon, unité</t>
  </si>
  <si>
    <t>Erythromycine 500mg tablets, 500 Tabs</t>
  </si>
  <si>
    <t>Erythromycine, 250mg, Tab, 100, Vrac</t>
  </si>
  <si>
    <t>0,0381</t>
  </si>
  <si>
    <t>Erythromycine, 250mg, Tab, 1000, Vrac</t>
  </si>
  <si>
    <t>0,0508</t>
  </si>
  <si>
    <t>EXACYL INJECTABLE, Amp, Unite</t>
  </si>
  <si>
    <t>0,6653</t>
  </si>
  <si>
    <t>Fauteuil de prelevement, en acier avec matelas haute densite, pièce, unité</t>
  </si>
  <si>
    <t>Fauteuil de repos, en acier avec matelas haute densite, pièce, unité</t>
  </si>
  <si>
    <t>Fer Sulfate + Acide Folique, 200mg+0.25mg (60mg Fe), Tab, 1000, Vrac</t>
  </si>
  <si>
    <t>0,0119</t>
  </si>
  <si>
    <t>Fer Sulfate, 200mg (60mg Fe), Tab, 1000, Vrac</t>
  </si>
  <si>
    <t>0,0085</t>
  </si>
  <si>
    <t>Fer sulfate+Acide Folique, 200mg+0,25mg, Tab, 1000, Vrac</t>
  </si>
  <si>
    <t xml:space="preserve">Ferro + acid folic </t>
  </si>
  <si>
    <t>Fil pour cordon ombilical, Cordon, rouleau 25m, Unité</t>
  </si>
  <si>
    <t>Fil pour Cordon ombilical, Coton, rouleau 100m, Unité</t>
  </si>
  <si>
    <t>Film radio, 24*30cm, sensibilisé au bleu, 100</t>
  </si>
  <si>
    <t>Film radio, 30*40cm, sensibilisé au bleu, 100</t>
  </si>
  <si>
    <t>Film radio, 35*35cm, sensibilisé au bleu, 100</t>
  </si>
  <si>
    <t>Film radio, 35*43cm, sensibilisé au bleu, 100</t>
  </si>
  <si>
    <t>Fixateur poudre,22,5 L, 2,5Kg, sachet, unité</t>
  </si>
  <si>
    <t>Fixateur radio, poudre 22,5 litres, 2.5Kg, sachet,  Unité</t>
  </si>
  <si>
    <t>Fixateur radio, poudre pour 22.5 litres, 3.2kg, Unité</t>
  </si>
  <si>
    <t>Flacon pour prélevement, 60ml, Unité</t>
  </si>
  <si>
    <t>0,4376</t>
  </si>
  <si>
    <t xml:space="preserve">Flammazine     </t>
  </si>
  <si>
    <t>Fluconazole 150mg,Capsule,1,blister</t>
  </si>
  <si>
    <t>0,3647</t>
  </si>
  <si>
    <t>Fluconazole 200mg, infusion, 100ml, 1 Vial</t>
  </si>
  <si>
    <t>0,7099</t>
  </si>
  <si>
    <t>Furosemide, 10mg/ml, 2ml, Amp, Unité</t>
  </si>
  <si>
    <t>0,0605</t>
  </si>
  <si>
    <t>Furosemide, 40mg, Tab, 1000, Vrac</t>
  </si>
  <si>
    <t>0,0211</t>
  </si>
  <si>
    <t>Gants chirurgicaux, latex, u.u., non poudrés, stériles, Taille 7½, Paire</t>
  </si>
  <si>
    <t>Gants de ménage, caoutchouc, réutilisables, taille Moyenne, Paire</t>
  </si>
  <si>
    <t>Gants d'examen non stériles,100, pièce,Medium, unité</t>
  </si>
  <si>
    <t>Gants d'examen, plastique, u.u., non stériles, Taille Moyenne (7½), 100</t>
  </si>
  <si>
    <t>0,0881</t>
  </si>
  <si>
    <t>Gants d'examen,latex,non poudré,non sterile, large,100,pce</t>
  </si>
  <si>
    <t>0,0815</t>
  </si>
  <si>
    <t>Gants dur, paire, unité</t>
  </si>
  <si>
    <t>Garrot élastique (tourniquet), plat, 1m*1.8cm, Unité</t>
  </si>
  <si>
    <t>Garrot élastique simple, plat, 1m*1.8cm, Unité</t>
  </si>
  <si>
    <t>0,3576</t>
  </si>
  <si>
    <t>Garrot pneumatique, pièce, unité</t>
  </si>
  <si>
    <t>3 805,3553</t>
  </si>
  <si>
    <t>Gaze hydrophile 90x90/91cm,rouleau,unité</t>
  </si>
  <si>
    <t>Gaze hydrophile, rouleau, 90cm*91m, Unité</t>
  </si>
  <si>
    <t>Gel pour echographie, 250ml,flacon, unité</t>
  </si>
  <si>
    <t>Gel pour echographie, 5kg, bidon, unité</t>
  </si>
  <si>
    <t>Gentamicine, 80mg/ 2ml, Amp, Unité</t>
  </si>
  <si>
    <t>0,1786</t>
  </si>
  <si>
    <t>Gentamycine 80mg/2ml,2ml,100,amp, unité</t>
  </si>
  <si>
    <t>Gentamycine, 0.3%, collyre, 5ml, flacon, Unité</t>
  </si>
  <si>
    <t>0,3348</t>
  </si>
  <si>
    <t>Gentian violet poudre 25g, boite, unité</t>
  </si>
  <si>
    <t>Glibenclamide</t>
  </si>
  <si>
    <t>Glibenclamide, 5mg, Tab, 1000, Vrac</t>
  </si>
  <si>
    <t>0,0160</t>
  </si>
  <si>
    <t>Glucomètre, lecteur glycémie StatStrip Xpress mg/dl [Add 200 STSSLANCSAM2 + solu</t>
  </si>
  <si>
    <t>Glucophage(Metformine),500mg,tab,100</t>
  </si>
  <si>
    <t>0,0307</t>
  </si>
  <si>
    <t>Glucosé RTU, 4x1000ml, Kit</t>
  </si>
  <si>
    <t>Glucose RTU, 4x100ml, kit</t>
  </si>
  <si>
    <t>Glucotest kit 500nm, Unité</t>
  </si>
  <si>
    <t>Godet(cupule) en acier inoxydable, 180ml, unité</t>
  </si>
  <si>
    <t>Grille antidiffusante mobile</t>
  </si>
  <si>
    <t>Griséofulvine</t>
  </si>
  <si>
    <t>Griseofulvine, 500mg, Tab, 100, Vrac</t>
  </si>
  <si>
    <t>0,0759</t>
  </si>
  <si>
    <t>Haemaccel® 3,5% colloidal, infusion solution, 500ml</t>
  </si>
  <si>
    <t>Haloperidol, 5mg/ml, 1ml, Amp, Unité</t>
  </si>
  <si>
    <t>0,4668</t>
  </si>
  <si>
    <t>Halothane, 250ml, flacon, Unité</t>
  </si>
  <si>
    <t>HCV rapid scan  test, HEPATITE C, 100 TEST</t>
  </si>
  <si>
    <t>Hemoglobinometre de sahli, kit complet, unité</t>
  </si>
  <si>
    <t>Huile à immersion, 250ml, flacon, Unité</t>
  </si>
  <si>
    <t>Huile à Immesion</t>
  </si>
  <si>
    <t xml:space="preserve">Hydrochlorothiazide </t>
  </si>
  <si>
    <t>Hydrochlorothiazide, 25mg, Tab, 1000, Vrac</t>
  </si>
  <si>
    <t>0,0122</t>
  </si>
  <si>
    <t>Hydrochlorothiazide, 50mg, Tab, 1000, Vrac</t>
  </si>
  <si>
    <t>0,0115</t>
  </si>
  <si>
    <t xml:space="preserve">Hydrocortisone </t>
  </si>
  <si>
    <t>Hydrocortisone Sodium Succinate, 100mg, Vial, Unité</t>
  </si>
  <si>
    <t>0,6281</t>
  </si>
  <si>
    <t>Hydroxychloroquine sulfate 200mg,boite de 20 cpés</t>
  </si>
  <si>
    <t>Hydroxyde d'alum.</t>
  </si>
  <si>
    <t>Hyoscine Butulbromide 20mg/ml, 1ml, amp, unité</t>
  </si>
  <si>
    <t>Hyoscine Butylbromure (Butylscopolamine), 10mg, Tab, 100, Vrac</t>
  </si>
  <si>
    <t>0,0559</t>
  </si>
  <si>
    <t>Hyoscine Butylbromure (Butylscopolamine), 20mg/ml, 1ml, Amp, Unité</t>
  </si>
  <si>
    <t>0,4368</t>
  </si>
  <si>
    <t>Ibuprofen, 200mg, Caps, 1000, Vrac</t>
  </si>
  <si>
    <t>0,0765</t>
  </si>
  <si>
    <t>Ibuprofen, 200mg, Caps, Blister 10*10</t>
  </si>
  <si>
    <t>0,0127</t>
  </si>
  <si>
    <t>Ibuprofen, 200mg, Tab, 1000, Vrac</t>
  </si>
  <si>
    <t>Ibuprofen, 200mg,Tab,</t>
  </si>
  <si>
    <t>Ibuprofen, 400mg, Tab, 1000, Vrac</t>
  </si>
  <si>
    <t>0,0812</t>
  </si>
  <si>
    <t>Ibuprofen, 400mg, Tab, 500, Vrac</t>
  </si>
  <si>
    <t>0,0588</t>
  </si>
  <si>
    <t>Ibuprofene</t>
  </si>
  <si>
    <t>Insuline isophane NPH, 100UI/ml, 10ml, Vial, Unité</t>
  </si>
  <si>
    <t>Insuline isophane NPH, 40UI/ml, 10ml, Vial, Unité</t>
  </si>
  <si>
    <t>Insuline neutre Actrapid, 100UI/ml, 10ml, amp, unité</t>
  </si>
  <si>
    <t>Insuline neutre Actrapid, 100UI/ml, 10ml, Vial, Unité</t>
  </si>
  <si>
    <t>Isosorbide dinitrate, 5mg, Tab, 60cés, boite, unité</t>
  </si>
  <si>
    <t>Ketamine 50mg/ml, 10ml inj vials</t>
  </si>
  <si>
    <t>Ketamine, 50mg/ml, 10ml, Vial, Unité</t>
  </si>
  <si>
    <t>Kit appendicectomie et hernographie, unité</t>
  </si>
  <si>
    <t>Kit d'accouchement, Unité</t>
  </si>
  <si>
    <t>Kit de  Laparatomie</t>
  </si>
  <si>
    <t>Kit de cesarienne mineur, kit, unité</t>
  </si>
  <si>
    <t>Kit de césarienne, Unité</t>
  </si>
  <si>
    <t>Kit de curettage, Unité</t>
  </si>
  <si>
    <t>Kit de dilatateurs utérins, Unité</t>
  </si>
  <si>
    <t>Kit de Dosage Creatinine Liquicolor pour Spetro Humalyzer 2000,unité</t>
  </si>
  <si>
    <t>Kit de laparotomie, Unité</t>
  </si>
  <si>
    <t>Kit de lypomectomie, kit, unité</t>
  </si>
  <si>
    <t>1 192,9744</t>
  </si>
  <si>
    <t>Kit de myomectomie, kit, unité</t>
  </si>
  <si>
    <t>Kit d'hysterectomie, kit, unité</t>
  </si>
  <si>
    <t>Kit pansement, inclus 3 instruments, Unité</t>
  </si>
  <si>
    <t>Kit pansement, inclus 7 instruments, Unité</t>
  </si>
  <si>
    <t>Lame de bistouri, n°22, 100, pièce, unité</t>
  </si>
  <si>
    <t>Lame de bistouri, u.u., stérile, n°10, pour manche 7, Boîte de 100</t>
  </si>
  <si>
    <t>Lame de bistouri, u.u., stérile, n°11, pour manche , boite de 100</t>
  </si>
  <si>
    <t>Lame de bistouri, u.u., stérile, n°20, pour manche 4, Boîte de 100</t>
  </si>
  <si>
    <t>0,0616</t>
  </si>
  <si>
    <t>Lame de bistouri, u.u., stérile, n°21, pour manche 4, Boîte de 100</t>
  </si>
  <si>
    <t>0,0509</t>
  </si>
  <si>
    <t>Lame de bistouri, u.u., stérile, n°22, pour manche 4, Boîte de 100</t>
  </si>
  <si>
    <t>0,0496</t>
  </si>
  <si>
    <t>Lame de bistouri, u.u., stérile, n°23, pour manche 4, Boîte de 100</t>
  </si>
  <si>
    <t>Lame porte objet, 76 X 26 mm, 50</t>
  </si>
  <si>
    <t>0,0409</t>
  </si>
  <si>
    <t>Lame porte objet,76x26mm, 72</t>
  </si>
  <si>
    <t>0,1394</t>
  </si>
  <si>
    <t>Lamelle couvre objet, 22*22mm, 100</t>
  </si>
  <si>
    <t>Lampe d'examen sur pied, pièce, unité</t>
  </si>
  <si>
    <t>Lampe inactinique</t>
  </si>
  <si>
    <t>Lampe scialitique mobile(éclairage operatoire), pièce, unité</t>
  </si>
  <si>
    <t>2 897,5982</t>
  </si>
  <si>
    <t>Lancettes, u.u., stériles, emballage individuel, Boîte de 200 unités</t>
  </si>
  <si>
    <t>Laryngoscope, portable + accessoires (6 lames+ampoule), fibre optique, Unité</t>
  </si>
  <si>
    <t>Lecteur de coagulation HEMOCU, pièce, unité</t>
  </si>
  <si>
    <t>Lidocaïne Chlorhydrate, 2%, 20 ml, Vial, Unité</t>
  </si>
  <si>
    <t>LINEZOLID 1 * 25 mg</t>
  </si>
  <si>
    <t>0,5139</t>
  </si>
  <si>
    <t>Lit avec manivelle, unité</t>
  </si>
  <si>
    <t xml:space="preserve">Lit de prélevement </t>
  </si>
  <si>
    <t>Lit d'hôpital, metalique, simple, sans matelas, unité</t>
  </si>
  <si>
    <t>Lit d'hôpital,metallique, à manivelle, à roulette, avec matelas,  unité</t>
  </si>
  <si>
    <t>Lit d'hôpital,metallique, à manivelle, avec matelas,  unité</t>
  </si>
  <si>
    <t>Lugol (solution iodée), pour coloration de Gram, 1000ml, flacon, Unité</t>
  </si>
  <si>
    <t>Lugol (solution iodée), pour coloration de Gram, 500ml, flacon, Unité</t>
  </si>
  <si>
    <t>Lunettes De Protection, plastique</t>
  </si>
  <si>
    <t>Lunettes de protection, Polycarbonate, modèle std, Unité</t>
  </si>
  <si>
    <t>Magnesium sulfate</t>
  </si>
  <si>
    <t>Magnesium sulphate, 50%, 2ml SDV</t>
  </si>
  <si>
    <t>Magnesium Trisilicate 250mg + aluminium hydroxyde 150mg, cé à macher, 1000, vrac</t>
  </si>
  <si>
    <t>0,0221</t>
  </si>
  <si>
    <t>Manche de bistouri, n°3, std, Unité</t>
  </si>
  <si>
    <t>Manche de bistouri, n°4, std, Unité</t>
  </si>
  <si>
    <t>Marteau reflexe, Unité</t>
  </si>
  <si>
    <t>Masque à usage unique</t>
  </si>
  <si>
    <t>0,9412</t>
  </si>
  <si>
    <t>Matelas avec toile ciré 10cm, unité</t>
  </si>
  <si>
    <t>Mebendazole</t>
  </si>
  <si>
    <t>Mebendazole, 100mg, Tab, 100, Vrac</t>
  </si>
  <si>
    <t>0,0204</t>
  </si>
  <si>
    <t>Mebendazole, 100mg, Tab, 1000, Vrac</t>
  </si>
  <si>
    <t>0,5412</t>
  </si>
  <si>
    <t>Metformine</t>
  </si>
  <si>
    <t>Methanol, 500ml, flacon, Unité</t>
  </si>
  <si>
    <t>Methyldopa, 250mg, cpé, 100, vrac</t>
  </si>
  <si>
    <t>Methyldopa, 250mg, Tab, 1000, Vrac</t>
  </si>
  <si>
    <t>0,0438</t>
  </si>
  <si>
    <t>Methylergometrine Maleate,  0.2mg/ml, 1ml, Amp, Unité</t>
  </si>
  <si>
    <t>Metranidazol</t>
  </si>
  <si>
    <t>Metre ruban, 1.5m, Unité</t>
  </si>
  <si>
    <t>0,4415</t>
  </si>
  <si>
    <t>Metronidazole</t>
  </si>
  <si>
    <t xml:space="preserve">Métronidazole 500mg/100ml, infusion, unite </t>
  </si>
  <si>
    <t>Metronidazole infusion, 500mg/100ml, 100ml, poche, Unité</t>
  </si>
  <si>
    <t>0,7516</t>
  </si>
  <si>
    <t>Metronidazole, 125mg/5ml, 100ml, flacon, Unité</t>
  </si>
  <si>
    <t>0,3729</t>
  </si>
  <si>
    <t>Metronidazole, 250mg, boite de 100, tab, unité</t>
  </si>
  <si>
    <t>0,0186</t>
  </si>
  <si>
    <t>Meyamicine sirop, Extraits totaux, 5%, 60ml, flacon, Unité</t>
  </si>
  <si>
    <t xml:space="preserve">Miconazole  </t>
  </si>
  <si>
    <t>Miconazole, 2%, crème, 15g, Unité</t>
  </si>
  <si>
    <t>0,7412</t>
  </si>
  <si>
    <t>Miconazole, 2%, crème, 30g, Unité</t>
  </si>
  <si>
    <t>0,8079</t>
  </si>
  <si>
    <t>Micropipette(Innovative Electronic Pipette) 20-200 µL,1 PCE</t>
  </si>
  <si>
    <t>Microscope binoculaire, électrique, sans marque, Coffret, Unité</t>
  </si>
  <si>
    <t>Microscope Electrique binoculaire, UnitÚ</t>
  </si>
  <si>
    <t>Microscope Electrique optique, UnitÚ</t>
  </si>
  <si>
    <t>Microscope mixte, pièce, unité</t>
  </si>
  <si>
    <t>Microscope monoculaire OLYMPUS,CX23 a fluorescence,  Coffret, Unité</t>
  </si>
  <si>
    <t>2 414,6653</t>
  </si>
  <si>
    <t>Mifepristone co 200 mg + 4 co Misoprostolol 200 mcg</t>
  </si>
  <si>
    <t>Minuterie de laboratoire, mécanique, Unité</t>
  </si>
  <si>
    <t>Minuteur chronometre digital 0-99minutes,59 sec</t>
  </si>
  <si>
    <t>Misoprostol</t>
  </si>
  <si>
    <t>Misoprostol 200 µg, boite de 4cés, unité</t>
  </si>
  <si>
    <t>0,2187</t>
  </si>
  <si>
    <t xml:space="preserve">Misoprostol 200µg, boite de 4 tab, </t>
  </si>
  <si>
    <t>Moniteur ECG/resp, SAO², PNI, T°, pièce, unité</t>
  </si>
  <si>
    <t>1 562,4402</t>
  </si>
  <si>
    <t>Muac pour enfant(bande circonférentielle, coloriée, plastifiée)</t>
  </si>
  <si>
    <t>0,8974</t>
  </si>
  <si>
    <t>Multivitamine VIANDINE-Z SP, 200ml, flacon, Unite</t>
  </si>
  <si>
    <t>0,5054</t>
  </si>
  <si>
    <t>Multivitamines, Sirop, 100ml, flacon, Unité</t>
  </si>
  <si>
    <t>0,8482</t>
  </si>
  <si>
    <t>Multivitamines, Tab, 1000, Vrac</t>
  </si>
  <si>
    <t>0,0024</t>
  </si>
  <si>
    <t>Naloxone, 0.4mg/ml, 1ml, Amp, Unité</t>
  </si>
  <si>
    <t>Négatoscope à 2 plages 43 cm x 86 cm</t>
  </si>
  <si>
    <t>Nicardipine 20 mg inj amp</t>
  </si>
  <si>
    <t>Nicardipine 50 mg co LP</t>
  </si>
  <si>
    <t xml:space="preserve">Nifedipine </t>
  </si>
  <si>
    <t>Nifédipine, 20mg, Tab, 1000, Vrac</t>
  </si>
  <si>
    <t>0,0161</t>
  </si>
  <si>
    <t>Nitrate d'argent, Crayon, Unité</t>
  </si>
  <si>
    <t>Nitrofurantioine</t>
  </si>
  <si>
    <t>Nitrofurantoïne, 100mg, Tab, 1000, Vrac</t>
  </si>
  <si>
    <t>0,0100</t>
  </si>
  <si>
    <t>Nootropil (Piracetam), 800mg, Blister, Unité</t>
  </si>
  <si>
    <t>0,0653</t>
  </si>
  <si>
    <t>NOOTROPYL INJ , 1gr-5ml, AMPOULE, Unite</t>
  </si>
  <si>
    <t>Norfloxacine, 400mg, Tab, 1000, Vrac</t>
  </si>
  <si>
    <t>0,0321</t>
  </si>
  <si>
    <t>Nystatine</t>
  </si>
  <si>
    <t>Nystatine, 100.000 UI, Crème, 30g, tube, Unité</t>
  </si>
  <si>
    <t>Nystatine, 100.000 UI, Tab vag, ac applic, 14tab, unité</t>
  </si>
  <si>
    <t>0,5900</t>
  </si>
  <si>
    <t>Nystatine, 100.000 UI, Tab vaginal, 100, Vrac</t>
  </si>
  <si>
    <t>0,0386</t>
  </si>
  <si>
    <t>Nystatine, 100.000 UI/ml, Suspension, 30ml, flacon, Unité</t>
  </si>
  <si>
    <t>Nystatine, 500.000 UI, Tab oral, 100, Vrac</t>
  </si>
  <si>
    <t>0,1093</t>
  </si>
  <si>
    <t>Nystatine, 500.000 UI, Tab oral, 1000, Vrac</t>
  </si>
  <si>
    <t>0,1116</t>
  </si>
  <si>
    <t xml:space="preserve">Ocytocine 10 UI ampoules </t>
  </si>
  <si>
    <t>Omeprazole</t>
  </si>
  <si>
    <t>Omeprazole 20mg/ géllules</t>
  </si>
  <si>
    <t>0,0259</t>
  </si>
  <si>
    <t>Ondansetron, 2mg/5ml, suspension, flacon 30ml, unité</t>
  </si>
  <si>
    <t>0,4999</t>
  </si>
  <si>
    <t>Ondansetron, 4mg/2ml, inject, amp2ml, unité</t>
  </si>
  <si>
    <t xml:space="preserve">Ondasetron </t>
  </si>
  <si>
    <t>Otoscope Simple,piece</t>
  </si>
  <si>
    <t>Otoscope, halogène, + speculums, Unité</t>
  </si>
  <si>
    <t>Ouate hydrophile</t>
  </si>
  <si>
    <t>Oxyde de zinc</t>
  </si>
  <si>
    <t>Oxyde de zinc, 10%, pommade, 50g, pot, Unité</t>
  </si>
  <si>
    <t>OXYMETRE DE POULS (Masimo RAD-5)</t>
  </si>
  <si>
    <t>Oxytocine, 10 UI/ml, 1ml, Amp, Unité</t>
  </si>
  <si>
    <t>0,1079</t>
  </si>
  <si>
    <t>Pantalon chirurgical, tissé 100% coton, blanc, taille Grande, Unité</t>
  </si>
  <si>
    <t>Pantalon chirurgical, tissé 100% coton, blanc, taille Moyenne, Unité</t>
  </si>
  <si>
    <t>Papaverine Chlorhydrate 40mg/ml, amp, 1ml, unité</t>
  </si>
  <si>
    <t>0,2654</t>
  </si>
  <si>
    <t>Papaverine Chlorhydrate, 40mg, Tab, 1000, Vrac</t>
  </si>
  <si>
    <t>0,0261</t>
  </si>
  <si>
    <t>Papaverine Chlorydrate,injectable 40mg/1ml, amp, 1ml, unité</t>
  </si>
  <si>
    <t>0,2119</t>
  </si>
  <si>
    <t>Papier pour ECG,unité</t>
  </si>
  <si>
    <t>Paracetamol 10mg/ml ,infusion, 50ml,unité</t>
  </si>
  <si>
    <t>Paracetamol Suppo  100 mg</t>
  </si>
  <si>
    <t>Paracetamol, 120mg/5ml, 100ml, flacon, Unité</t>
  </si>
  <si>
    <t>0,4621</t>
  </si>
  <si>
    <t>Paracetamol, 1g, infusion, 100ml, flc, unité</t>
  </si>
  <si>
    <t>Paracetamol, 500mg, Tab, 1000, Vrac</t>
  </si>
  <si>
    <t>0,0179</t>
  </si>
  <si>
    <t>Paracetamol, 750mg/5ml, 5ml, amp, unité</t>
  </si>
  <si>
    <t>0,1295</t>
  </si>
  <si>
    <t>Paraformaldehyde, 1g, Tab, 1000, Vrac</t>
  </si>
  <si>
    <t>Paravent de confidentialité, metallique, pièce, unité</t>
  </si>
  <si>
    <t>Paravent protecteur 0,5 mm pb avec vitrage</t>
  </si>
  <si>
    <t>1 795,2780</t>
  </si>
  <si>
    <t>Pelvimètre, Unité</t>
  </si>
  <si>
    <t>Penicilline Benzathine, 2.4MUI, Vial, Unité</t>
  </si>
  <si>
    <t>0,3877</t>
  </si>
  <si>
    <t>Penicilline Benzyl (Peni G cristal. Peni), 5MUI, Vial, Unité</t>
  </si>
  <si>
    <t>0,6407</t>
  </si>
  <si>
    <t>Penicilline Procaine+Benzyl, 3+1MUI, Vial, Unité</t>
  </si>
  <si>
    <t>0,7749</t>
  </si>
  <si>
    <t>Pentazocine</t>
  </si>
  <si>
    <t>Pentazocine, 30mg/ml, 1ml, Amp, Unité</t>
  </si>
  <si>
    <t>Perfuseur simple, u.u., Luer lock, avec prise d'air, stérile, Unité</t>
  </si>
  <si>
    <t>0,2858</t>
  </si>
  <si>
    <t>Phenobarbital</t>
  </si>
  <si>
    <t>Phenobarbital Sodique, 100mg/ml, 2ml, Amp, Unité</t>
  </si>
  <si>
    <t>0,3125</t>
  </si>
  <si>
    <t>Phenobarbital, 100mg, Tab, 100, Vrac</t>
  </si>
  <si>
    <t>0,0402</t>
  </si>
  <si>
    <t>Phenoxymethylpenicilline (Peni V) , 250mg, Tab, 1000, Vrac</t>
  </si>
  <si>
    <t>0,0484</t>
  </si>
  <si>
    <t>Phenytoine Sodique, 100mg, Tab, 1000, Vrac</t>
  </si>
  <si>
    <t>0,0171</t>
  </si>
  <si>
    <t>Phytomenadione (Vit K1) 1mg/ml</t>
  </si>
  <si>
    <t>Phytomenadione (Vitamine K1), 10mg/ml, 1ml, Amp, Unité</t>
  </si>
  <si>
    <t>0,5209</t>
  </si>
  <si>
    <t>Pince à bois (Boite de 12 pièces)</t>
  </si>
  <si>
    <t>Pince à Faux germe, unité</t>
  </si>
  <si>
    <t>Pince anatomique, std, 14cm, droite, sans dent, Unité</t>
  </si>
  <si>
    <t>Pince de Michel (à agrafes), 14cm, Unité</t>
  </si>
  <si>
    <t>0,6089</t>
  </si>
  <si>
    <t>Pince de Pozzy, 28cm, unité</t>
  </si>
  <si>
    <t>Pince en bois, Unité</t>
  </si>
  <si>
    <t>Pince hémostatique de Kelly, 18cm, droite, sans dent, Unité</t>
  </si>
  <si>
    <t>Pince hémostatique de Kocher, 14cm, courbe, 1*2 dents, Unité</t>
  </si>
  <si>
    <t>Pince hémostatique de Kocher, 14cm, courbe, sans dents, Unité</t>
  </si>
  <si>
    <t>Pince hémostatique de Kocher, 14cm, droite, 1*2 dents, Unité</t>
  </si>
  <si>
    <t>Pince hémostatique de Kocher, 14cm, droite, sans dent, Unité</t>
  </si>
  <si>
    <t>Pince hémostatique de Kocher, 16cm, courbe, 1*2 dents, Unité</t>
  </si>
  <si>
    <t>Pince hémostatique de Kocher, 16cm, droite, 1*2 dents, Unité</t>
  </si>
  <si>
    <t>Pince hemostatique de kocher, 16cm, droite, sans dent, unité</t>
  </si>
  <si>
    <t>Pince hémostatique de Kocher, 18cm, droite, 1*2 dents, Unité</t>
  </si>
  <si>
    <t>Pince hémostatique de Kocher, 18cm, droite, sans dent, Unité</t>
  </si>
  <si>
    <t>Pince hemostatique, kocher, 20cm, droit sans dent</t>
  </si>
  <si>
    <t>Pince métallique</t>
  </si>
  <si>
    <t>Pince porte-aiguille de Matthieu, 17cm, Unité</t>
  </si>
  <si>
    <t>Pince porte-aiguille de Mayo-Hegar, std, 13cm, paire</t>
  </si>
  <si>
    <t>0,0919</t>
  </si>
  <si>
    <t>Pince porte-aiguille de Mayo-Hegar, std, 16cm, Unité</t>
  </si>
  <si>
    <t>Pince porte-tampon de Cheron, 25cm, Unité</t>
  </si>
  <si>
    <t>Pipette automatique 100 microlitres, volume fixe</t>
  </si>
  <si>
    <t>Pipette Westergreen, Verre, 2.5*300mm, Unité</t>
  </si>
  <si>
    <t>Pipette, pour comptage des globules rouges (RBC), Unité</t>
  </si>
  <si>
    <t>Piracetam</t>
  </si>
  <si>
    <t>Piracetam(Nootropil) 100mg/5ml, 5ml, amp, unité</t>
  </si>
  <si>
    <t>0,3526</t>
  </si>
  <si>
    <t>Piracetam(Nootropil) 400mg, tab,boite de 100, unité</t>
  </si>
  <si>
    <t>0,0906</t>
  </si>
  <si>
    <t>Plateau à instruments, 300x200x50mm, pièce</t>
  </si>
  <si>
    <t>Plateau à instruments, petit format, pièce</t>
  </si>
  <si>
    <t>Plateau de soins, Inox, sans mesures, Unité</t>
  </si>
  <si>
    <t>Poche à urine + valve de vidange + anti-retour, 2 litres, Unité</t>
  </si>
  <si>
    <t>0,4201</t>
  </si>
  <si>
    <t>Poche de Sang   Set Double 250ml CPDA-1 anticoagulant</t>
  </si>
  <si>
    <t>Poche de Sang   Set Double 450ml CPDA-1 anticoagulant</t>
  </si>
  <si>
    <t>Poche de transfusion (Sac à sang), u.u., + CPDA, 250ml, Unité (codifier les doub</t>
  </si>
  <si>
    <t>Poche de transfusion (Sac à sang), u.u., + CPDA, 450ml, Unité</t>
  </si>
  <si>
    <t>Poches à sang simple de 250 ml, 10 poches</t>
  </si>
  <si>
    <t>Poire effilée pour ORL, Unité</t>
  </si>
  <si>
    <t>Poire pour aspiration Bébé 1pièce</t>
  </si>
  <si>
    <t>Poissonnière, kit, unité</t>
  </si>
  <si>
    <t>Polygeline (Haemaccel), 4%, 500ml, Perfusion, Unité</t>
  </si>
  <si>
    <t>Polyvidone</t>
  </si>
  <si>
    <t>Polyvidone iodée, 10%, 200ml, flacon, Unité</t>
  </si>
  <si>
    <t>Pommade à l.oxyde de zinc, 10%, 100g, pot, Unite</t>
  </si>
  <si>
    <t>Pommade IchtyolÚe (Ichthamol), 10%, 50g, pot, UnitÚ</t>
  </si>
  <si>
    <t>0,5675</t>
  </si>
  <si>
    <t>Pompe a perfusion, pièce, unité</t>
  </si>
  <si>
    <t>Potence</t>
  </si>
  <si>
    <t>Prednisolone, 5mg, Tab, 100, Blister</t>
  </si>
  <si>
    <t>Progesterone, 25mg/ml, 1ml, Amp, Unité</t>
  </si>
  <si>
    <t>Promethazine Chlorhydrate, 25 mg, Tab, 1000, Blister</t>
  </si>
  <si>
    <t>0,0086</t>
  </si>
  <si>
    <t>Promethazine Chlorhydrate, 25mg/ml, 2ml, Amp, Unité</t>
  </si>
  <si>
    <t>0,0518</t>
  </si>
  <si>
    <t>Promethazine Chlorhydrate, 5mg/5ml, 100ml, flacon, Unité</t>
  </si>
  <si>
    <t>0,3172</t>
  </si>
  <si>
    <t>Promethazine SIMPLE SIROP</t>
  </si>
  <si>
    <t>PROPOFOL 200mg INJECTABLE , 20ml, Amp, Unite</t>
  </si>
  <si>
    <t>Pyridoxine Chlorhydrate, 50mg, Tab, 2*25</t>
  </si>
  <si>
    <t>0,0033</t>
  </si>
  <si>
    <t>Pyridoxine, 50mg/ml, 2ml, Amp, Unité B6 INJ</t>
  </si>
  <si>
    <t>Quinine bichlorhydrate, 20% en base, 15ml, flacon, UnitÚ</t>
  </si>
  <si>
    <t>Quinine Bichlorhydrate, 300mg/ml, 2ml, Amp, Unité</t>
  </si>
  <si>
    <t>0,4503</t>
  </si>
  <si>
    <t>Quinine Bichlorhydrate, sirop, 100mg base/5ml, 100ml, flacon, Unité</t>
  </si>
  <si>
    <t>Quinine HCl/Sulf, 250mg base, Tab, 1000, Vrac</t>
  </si>
  <si>
    <t>0,0576</t>
  </si>
  <si>
    <t>Quinine HCl/Sulf, 500mg base, Caps, 1000, Vrac</t>
  </si>
  <si>
    <t>0,1091</t>
  </si>
  <si>
    <t>Refrigirateur ,banque de sang (MB3000G)230V , 100 po</t>
  </si>
  <si>
    <t>2 656,1319</t>
  </si>
  <si>
    <t>Revelateur poudre, 2.0Kg, sachet, unité</t>
  </si>
  <si>
    <t>Revelateur radio, poudre pour 22.5 litres, 2.9kg, Unité</t>
  </si>
  <si>
    <t>Ringer lactate (Solution de Hartmann), 1000ml, Perfusion, Unité</t>
  </si>
  <si>
    <t>Ringer lactate (Solution de Hartmann), 500ml, Perfusion, Unité</t>
  </si>
  <si>
    <t>Ruban témoin autoclave, adhésif, 19mm*50m, Unité</t>
  </si>
  <si>
    <t>Sabot PVC, taille 39, couleur blanc, paire, unité</t>
  </si>
  <si>
    <t>Sac collecteur d'urine 2000ml,90cm, non sterile, unité</t>
  </si>
  <si>
    <t>Sac mortuaire, plastique, blanc, 300 microns, 250*110cm, Unité</t>
  </si>
  <si>
    <t>Sachet plastique pour médicament, antigrip, 10*8cm, Boîte de 500 unités</t>
  </si>
  <si>
    <t>0,0164</t>
  </si>
  <si>
    <t>Sachet plastique pour médicament, antigrip, 6*8cm, Boîte de 500 unités</t>
  </si>
  <si>
    <t>0,0045</t>
  </si>
  <si>
    <t>Sachets poubel autoclavables : 8 x 12''</t>
  </si>
  <si>
    <t>Salbutamol 2mg/5ml, sirop, 120ml, flc, unité</t>
  </si>
  <si>
    <t>Salbutamol aerosol 100mcg</t>
  </si>
  <si>
    <t>Salbutamol aérosol, 20µg/10ml, 200 doses, flacon, Unité</t>
  </si>
  <si>
    <t>Salbutamol Sulfate, 4mg, Tab, 1000, Vrac</t>
  </si>
  <si>
    <t>Salbutamol, 0.5mg/ml, 1ml, Amp, Unité</t>
  </si>
  <si>
    <t>0,0899</t>
  </si>
  <si>
    <t>Sels de Réhydratation Orale, pour 1 litre, Sachet, Unité</t>
  </si>
  <si>
    <t>0,1575</t>
  </si>
  <si>
    <t>Seringue Gavage, u.u., embout Conique, 60ml, Unité</t>
  </si>
  <si>
    <t>0,0647</t>
  </si>
  <si>
    <t>Seringue Insuline, u.u., Luer, 100UI/1ml, + aig. 26G, Unité</t>
  </si>
  <si>
    <t>0,0749</t>
  </si>
  <si>
    <t>Seringue Luer, 2ml + aiguille 21G, u.u., Unité</t>
  </si>
  <si>
    <t>0,0609</t>
  </si>
  <si>
    <t>Seringue, u.u., Luer, 10ml, + aig. 19G, Unité</t>
  </si>
  <si>
    <t>0,0834</t>
  </si>
  <si>
    <t>Seringue, u.u., Luer, 10ml, Unité</t>
  </si>
  <si>
    <t>0,0622</t>
  </si>
  <si>
    <t>Seringue, u.u., Luer, 5ml, + aig. 21G, Unité</t>
  </si>
  <si>
    <t>0,0525</t>
  </si>
  <si>
    <t>Serum Antitétanique 1.500 UI/ml, 1ml, Amp, Unité</t>
  </si>
  <si>
    <t>0,9841</t>
  </si>
  <si>
    <t>SGOT, kit, unité</t>
  </si>
  <si>
    <t>SGPT, kit, unité</t>
  </si>
  <si>
    <t>Solution de Turk, UnitÚ</t>
  </si>
  <si>
    <t>Sonde d'Alimentation  CH 8 ( sonde naso-gastrique)</t>
  </si>
  <si>
    <t>0,2542</t>
  </si>
  <si>
    <t>Sonde gr. Embout, CH 18</t>
  </si>
  <si>
    <t>sonde naso gastr, CH 12</t>
  </si>
  <si>
    <t>sonde naso gastr, CH16</t>
  </si>
  <si>
    <t>Sonde naso-gastrique, embout conique, 125cm, CH10, Unité</t>
  </si>
  <si>
    <t>Sonde naso-gastrique, embout conique, 125cm, CH12, Unité</t>
  </si>
  <si>
    <t>0,4614</t>
  </si>
  <si>
    <t>Sonde naso-gastrique, embout conique, 125cm, CH14, Unité</t>
  </si>
  <si>
    <t>Sonde naso-gastrique, embout conique, 125cm, CH16, Unité</t>
  </si>
  <si>
    <t>0,4240</t>
  </si>
  <si>
    <t>Sonde naso-gastrique, embout conique, 125cm, CH18, Unité</t>
  </si>
  <si>
    <t>0,5389</t>
  </si>
  <si>
    <t>Sonde naso-gastrique, embout conique, 40cm, CH05, Unité</t>
  </si>
  <si>
    <t>Sonde naso-gastrique, embout conique, 40cm, CH06, Unité</t>
  </si>
  <si>
    <t>Sonde naso-gastrique, embout conique, 40cm, CH08, Unité</t>
  </si>
  <si>
    <t>Sonde naso-gastrique, embout Luer, 80cm, CH10, plastique, stérile, Unité</t>
  </si>
  <si>
    <t>0,4234</t>
  </si>
  <si>
    <t>Sonde naso-gastrique, embout Luer, 80cm, CH14, plastique, stérile, Unité</t>
  </si>
  <si>
    <t>Sonde urinaire Foley, 2 voies, CH 20/22</t>
  </si>
  <si>
    <t>Sonde urinaire foley, 3 voies, CH 20</t>
  </si>
  <si>
    <t>Sonde vésicale, Foley, 2 voies, ballonnet, CH08, stérile, Unité</t>
  </si>
  <si>
    <t>Sonde vésicale, Foley, 2 voies, ballonnet, CH10, stérile, Unité</t>
  </si>
  <si>
    <t>0,8467</t>
  </si>
  <si>
    <t>Sonde vésicale, Foley, 2 voies, ballonnet, CH12, stérile, Unité</t>
  </si>
  <si>
    <t>Sonde vésicale, Foley, 2 voies, ballonnet, CH14, stérile, Unité</t>
  </si>
  <si>
    <t>0,9229</t>
  </si>
  <si>
    <t>Sonde vésicale, Foley, 2 voies, ballonnet, CH16, stérile, Unité</t>
  </si>
  <si>
    <t>Sonde vésicale, Foley, 2 voies, ballonnet, CH18, stérile, Unité</t>
  </si>
  <si>
    <t>0,6592</t>
  </si>
  <si>
    <t>Sonde vésicale, Foley, 2 voies, ballonnet, CH20, stérile, Unité</t>
  </si>
  <si>
    <t>0,8753</t>
  </si>
  <si>
    <t>Sonde vésicale, Foley, 2 voies, ballonnet, CH22, stérile, Unité</t>
  </si>
  <si>
    <t>Sonde vésicale, Foley, 3 voies CH20, 30-50ml, stérile, Unité</t>
  </si>
  <si>
    <t>Sonde vésicale, Foley, 3 voies CH22, 30-50ml, stérile, Unité</t>
  </si>
  <si>
    <t>Sparadrap, Oxyde de Zinc, non perforé, 10cm*5m, Unité</t>
  </si>
  <si>
    <t>Sparadrap, Oxyde de Zinc, non perforé, 2.5cm*5m, Unité</t>
  </si>
  <si>
    <t>0,9355</t>
  </si>
  <si>
    <t>Sparadrap, Oxyde de Zinc, non perforé, 5cm*5m, Unité</t>
  </si>
  <si>
    <t>0,7415</t>
  </si>
  <si>
    <t>Sparadrap, Oxyde de Zinc, perforé, 18cm*5m, Unité</t>
  </si>
  <si>
    <t>Sparadrap, tissu, perfore , 10cm*5m, Unite</t>
  </si>
  <si>
    <t>Sparadraps 2.5cmX5m, rouleau, unité</t>
  </si>
  <si>
    <t>Speculum vaginal de Collin, std, 115*35mm, Unité</t>
  </si>
  <si>
    <t>Sphygmomanometre à mercure, sur trepied, pièce, unité</t>
  </si>
  <si>
    <t>Sphygmomanomètre, electronique(Blood Pressure Monitor)avec Chargeur,piece,unité</t>
  </si>
  <si>
    <t>Sphygmomanomètre, electronique(Blood Pressure Monitor)aveec pile,piece,unité</t>
  </si>
  <si>
    <t>Sphygmomanomètre, electronique, pièce, unité</t>
  </si>
  <si>
    <t>Sphygmomanomètre, manopoire, Velcro (Tensiomètre), std, Adulte, Unité</t>
  </si>
  <si>
    <t>Sphygmomanomètre, manopoire, Velcro (Tensiomètre), std, Pédiatrique, Unité</t>
  </si>
  <si>
    <t>Spironolactone, 25mg, Tab, 1000, Vrac</t>
  </si>
  <si>
    <t>0,0313</t>
  </si>
  <si>
    <t>Sterilisateur à pression, électrique, 18 litres, Unité</t>
  </si>
  <si>
    <t>Sterilisateur à pression, non électrique, 21 litres, Unité</t>
  </si>
  <si>
    <t>Sterilisateur(Autoclave), 39litres, non électrique, unité</t>
  </si>
  <si>
    <t>Stethoscope obstetrical (fœtal), Métallique, Unité</t>
  </si>
  <si>
    <t>Stethoscope, double face, clinicien, Unité</t>
  </si>
  <si>
    <t>Stethoscope, une face, infirmier, Unité</t>
  </si>
  <si>
    <t>Sulfadiazine argentique, 1%, crème, 50g, pot, Unité</t>
  </si>
  <si>
    <t>Sulfadoxine + Pyrimethamine, 500+25mg, Tab, 100, Vrac</t>
  </si>
  <si>
    <t>0,0938</t>
  </si>
  <si>
    <t>Sulfate de Magnésium, 500mg, 10ml, Amp</t>
  </si>
  <si>
    <t>Sulfate de Zinc 20mg, Tab, 100 vrac</t>
  </si>
  <si>
    <t>0,0862</t>
  </si>
  <si>
    <t>Support pour Lames porte objet, Unité</t>
  </si>
  <si>
    <t>Sut.soie, tressée, 75cm, non abs, 2-0(3 Ph. Eur), aig cir.3/8, 38mm, unité</t>
  </si>
  <si>
    <t>0,2005</t>
  </si>
  <si>
    <t>Sut.soie, tressée, 75cm, non resorbable, déc.2(USP 3/0), aig. 3/8 C,45mm, unité</t>
  </si>
  <si>
    <t>0,2087</t>
  </si>
  <si>
    <t>Sut.soie, tressée, 75cm, non resorbable, déc4(USP1), aig 1/2, 45mm, unité</t>
  </si>
  <si>
    <t>0,1978</t>
  </si>
  <si>
    <t>Sut.soie, tressée, non resorbable, déc 0, Unité</t>
  </si>
  <si>
    <t>0,2158</t>
  </si>
  <si>
    <t>Sut.soie, tressée,75cm, non abs, déc2(3/0), aig 1/2, 30mm, unité</t>
  </si>
  <si>
    <t>Sut.synt, abs, VICRYL, 70cm, 1, aig 1/2, 48mm, R, unité</t>
  </si>
  <si>
    <t>0,7492</t>
  </si>
  <si>
    <t>Sut.synt, abs, VICRYL, 75cm, 2(3/0), aig 3/8c, 40mm, unité</t>
  </si>
  <si>
    <t>0,8994</t>
  </si>
  <si>
    <t>Sut.synt, abs, VICRYL, 75cm, 2/0, aig 1/2, 35mm, unité</t>
  </si>
  <si>
    <t>0,8335</t>
  </si>
  <si>
    <t>Sut.synt, abs, VICRYL, 75cm, USP 0(metric 3.5), aig 1/2, 40mm, R, unité</t>
  </si>
  <si>
    <t>0,8993</t>
  </si>
  <si>
    <t>Sut.synt, abs, VICRYL, 75cm, USP 1(metric 4), aig 1/2, 40mm, R, unité</t>
  </si>
  <si>
    <t>Sut.synth, abs, VICRYL, 75cm,tressé, 2(5 metric), aig.1/2 c, 45mm, R, unité</t>
  </si>
  <si>
    <t>Suture Absorbable,VICRYL 2, pièce, unité</t>
  </si>
  <si>
    <t>Suture Absorbable,VICRYL 2/0, pièce, unité</t>
  </si>
  <si>
    <t>Suture soie (silk)</t>
  </si>
  <si>
    <t>Suture soie (silk), N°1</t>
  </si>
  <si>
    <t>Suture soie,non absorbable, SILK 1,pièce, unité</t>
  </si>
  <si>
    <t>Suture soie,non absorbable, SILK 2,pièce, unité</t>
  </si>
  <si>
    <t>Suture soie,non absorbable, SILK 2/0,pièce, unité</t>
  </si>
  <si>
    <t>Table d'accouchement, classique, Unité</t>
  </si>
  <si>
    <t>Table de rechauffement pour nouveau-né, pièce, unité</t>
  </si>
  <si>
    <t>Table d'examen clinique, démontable ou pliable, tétière réglable, Unité</t>
  </si>
  <si>
    <t>Table d'opération, chirurgie, mécanique, multiposition, Unité</t>
  </si>
  <si>
    <t>Tablier plombé (épaule au génoux)</t>
  </si>
  <si>
    <t>Tablier, Plastique, Unité</t>
  </si>
  <si>
    <t>Tabouret reglable chirurgien, pièce, unité</t>
  </si>
  <si>
    <t>Tambour à eclipses latérales, pour cton et gaze, 30x30cm, unité</t>
  </si>
  <si>
    <t>Tambour, à éclipses latérales, pour coton et gaze, 15*15cm, Unité</t>
  </si>
  <si>
    <t>Tenue chirurgicale (blouse+pantalon), couleur verte, grande taille XL, unité</t>
  </si>
  <si>
    <t>Tenue Chirurgicale( Blouse+ pantalon), couleur verte, taille Moyenne M, unité</t>
  </si>
  <si>
    <t>Tenue infirmier(pant+blouse), tissée 100% coton, blanche, taille petite, unité</t>
  </si>
  <si>
    <t>Test de grossesse (RST/hCG), Flacon 100 bandelettes, Unité</t>
  </si>
  <si>
    <t>Test de Widal, Unité</t>
  </si>
  <si>
    <t>Test HBS,Hépatite B, rapide Determine, 50 strip tests, avec 1flc diluent, Unité</t>
  </si>
  <si>
    <t>Test HCV, Hépatite, 50 tests avec 1flc de diluent, unité</t>
  </si>
  <si>
    <t>Test sanguin anti A monoclonal, 200 tests, 10ml, Unité</t>
  </si>
  <si>
    <t>Test sanguin anti AB monoclonal, 200 tests, 10ml, Unité</t>
  </si>
  <si>
    <t>Test sanguin anti B monoclonal, 200 tests, 10ml, Unité</t>
  </si>
  <si>
    <t>Test sanguin anti D monoclonal, 200 tests, 10ml, Unité</t>
  </si>
  <si>
    <t>Test sanguin kit de 4(A,B,AB,D), Kit, unité</t>
  </si>
  <si>
    <t>Test sanguin, Glucose, flacon 50 tests, Unité</t>
  </si>
  <si>
    <t>Test urinaire, Glucose/Protéines/pH/Sang, flacon 100 tests, Unité</t>
  </si>
  <si>
    <t>Test, Syphilis, RPR (test charbon),50 strip tests, avec 1 flacon diluent, Unité</t>
  </si>
  <si>
    <t>0,3749</t>
  </si>
  <si>
    <t>Test, Syphilis, RPR Determine, Flacon 100 tests, Unité</t>
  </si>
  <si>
    <t>0,3064</t>
  </si>
  <si>
    <t>Test, VIH 1+2, rapide, Determine, Flacon 100 tests, Unité</t>
  </si>
  <si>
    <t>0,7499</t>
  </si>
  <si>
    <t>Tetracycline, pommade, 1%, 5g, tube, Unité</t>
  </si>
  <si>
    <t>0,3427</t>
  </si>
  <si>
    <t>Thermometre à infra-rouge ,(Thermo-flash), petit forma,unité</t>
  </si>
  <si>
    <t>Thermomètre digital</t>
  </si>
  <si>
    <t>Thermometre infra rouge, pièce, unité</t>
  </si>
  <si>
    <t>Thermomètre mural, à alcool, échelle -20 à +50°C, Unité</t>
  </si>
  <si>
    <t>Thermomètre, électronique (Digital), + Batterie, Celsius, Unité</t>
  </si>
  <si>
    <t>Thermomètre, standard, rectal, Celsius, Unité</t>
  </si>
  <si>
    <t>Thiamine (Vitamine B1), 50mg/ml, 2ml, Amp, Unité</t>
  </si>
  <si>
    <t>Thiamine, 100mg, Tab, 100, Vrac</t>
  </si>
  <si>
    <t>0,0106</t>
  </si>
  <si>
    <t>Tramadol chlorhydrate, 100mg/ml, 2ml, Amp,100 Unité</t>
  </si>
  <si>
    <t>Tramadol, Chlorydrate, 50mg, blister, unité</t>
  </si>
  <si>
    <t>Transfuseur avec filtre 200µ, stérile, u.u., Unité</t>
  </si>
  <si>
    <t>0,2706</t>
  </si>
  <si>
    <t>Tribexfort, Tab, 30, Blister</t>
  </si>
  <si>
    <t>0,0133</t>
  </si>
  <si>
    <t>Tube à essai, 160x16mm</t>
  </si>
  <si>
    <t>Tunique chirurgicale, tissée 100% coton, blanche, taille Moyenne, Unité</t>
  </si>
  <si>
    <t>Turk, solution (Crystal violet 0.01% / Acide acétique 3%), 500ml, flacon, Unité</t>
  </si>
  <si>
    <t>Uree cinetique IV800, 10x80ml</t>
  </si>
  <si>
    <t>Urinoir, modèle Femme, Plastique, 1 litre, avec bouchon, Unité</t>
  </si>
  <si>
    <t>Urinoir, modèle Homme, Plastique, 1 litre, avec bouchon, Unité</t>
  </si>
  <si>
    <t>Vaseline blanche , 50gr, pot, unité</t>
  </si>
  <si>
    <t>0,3602</t>
  </si>
  <si>
    <t>Vaseline blanche, 500g, Unité</t>
  </si>
  <si>
    <t>Vaseline camphrée 10%,  50g, Pot, Unite</t>
  </si>
  <si>
    <t>0,3529</t>
  </si>
  <si>
    <t>Vincristine Sulfate, 1mg, 10 ml, Vial, Unité</t>
  </si>
  <si>
    <t>0,0981</t>
  </si>
  <si>
    <t>Vitamine E, gellule, unité</t>
  </si>
  <si>
    <t>0,0412</t>
  </si>
  <si>
    <t>Vitamine K1 10mg/ml,1ml (phytomenadione),amp,unité</t>
  </si>
  <si>
    <t>Vitamines B1+B6+B12, 100+50+0.5mg/2ml, Amp, Unité</t>
  </si>
  <si>
    <t>0,0947</t>
  </si>
  <si>
    <t>Vitamines B1+B6+B12, 20mg+100mg+2mcg, ampoule, unité</t>
  </si>
  <si>
    <t>0,0949</t>
  </si>
  <si>
    <t>Vitamines B1+B6+B12, 50+50+500mcg, boite de 30 tab,tab, unité</t>
  </si>
  <si>
    <t>0,0194</t>
  </si>
  <si>
    <t>Zinc sulfate, éq. à 20 mg de zinc minéral, comp. dispers.</t>
  </si>
  <si>
    <t>0,0059</t>
  </si>
  <si>
    <t>CDR CADMEKO A.s.b.l</t>
  </si>
  <si>
    <t>DISPONIBLE : Mise à jour du mercredi 02 juillet 2025</t>
  </si>
  <si>
    <r>
      <t>Aiguille à ponction lombaire, u.u., 18</t>
    </r>
    <r>
      <rPr>
        <b/>
        <sz val="10"/>
        <color rgb="FF000000"/>
        <rFont val="Arial Narrow"/>
        <family val="2"/>
      </rPr>
      <t>G</t>
    </r>
    <r>
      <rPr>
        <sz val="10"/>
        <color rgb="FF000000"/>
        <rFont val="Arial Narrow"/>
        <family val="2"/>
      </rPr>
      <t>, Aig, Unité</t>
    </r>
  </si>
  <si>
    <r>
      <t xml:space="preserve">Aiguille à ponction lombaire, u.u., </t>
    </r>
    <r>
      <rPr>
        <b/>
        <sz val="10"/>
        <color rgb="FF000000"/>
        <rFont val="Arial Narrow"/>
        <family val="2"/>
      </rPr>
      <t>22G</t>
    </r>
    <r>
      <rPr>
        <sz val="10"/>
        <color rgb="FF000000"/>
        <rFont val="Arial Narrow"/>
        <family val="2"/>
      </rPr>
      <t>, Aig, Unité</t>
    </r>
  </si>
  <si>
    <r>
      <t>Catheter court IV avec site d'injection, u.u., 18</t>
    </r>
    <r>
      <rPr>
        <b/>
        <sz val="10"/>
        <color rgb="FF000000"/>
        <rFont val="Arial Narrow"/>
        <family val="2"/>
      </rPr>
      <t>G</t>
    </r>
    <r>
      <rPr>
        <sz val="10"/>
        <color rgb="FF000000"/>
        <rFont val="Arial Narrow"/>
        <family val="2"/>
      </rPr>
      <t>, 100 pièces</t>
    </r>
  </si>
  <si>
    <r>
      <t xml:space="preserve">Catheter court IV avec site d'injection, u.u., </t>
    </r>
    <r>
      <rPr>
        <b/>
        <sz val="10"/>
        <color rgb="FF000000"/>
        <rFont val="Arial Narrow"/>
        <family val="2"/>
      </rPr>
      <t>20G</t>
    </r>
    <r>
      <rPr>
        <sz val="10"/>
        <color rgb="FF000000"/>
        <rFont val="Arial Narrow"/>
        <family val="2"/>
      </rPr>
      <t>, 100 pièces</t>
    </r>
  </si>
  <si>
    <r>
      <t xml:space="preserve">Catheter court IV avec site d'injection, u.u., </t>
    </r>
    <r>
      <rPr>
        <b/>
        <sz val="10"/>
        <color rgb="FF000000"/>
        <rFont val="Arial Narrow"/>
        <family val="2"/>
      </rPr>
      <t>22G</t>
    </r>
    <r>
      <rPr>
        <sz val="10"/>
        <color rgb="FF000000"/>
        <rFont val="Arial Narrow"/>
        <family val="2"/>
      </rPr>
      <t>, 100 pièces</t>
    </r>
  </si>
  <si>
    <r>
      <t xml:space="preserve">Catheter court IV avec site d'injection, u.u., </t>
    </r>
    <r>
      <rPr>
        <b/>
        <sz val="10"/>
        <color rgb="FF000000"/>
        <rFont val="Arial Narrow"/>
        <family val="2"/>
      </rPr>
      <t>24G</t>
    </r>
    <r>
      <rPr>
        <sz val="10"/>
        <color rgb="FF000000"/>
        <rFont val="Arial Narrow"/>
        <family val="2"/>
      </rPr>
      <t>, 100 pièces</t>
    </r>
  </si>
  <si>
    <r>
      <t xml:space="preserve">Fil pour Cordon ombilical, rouleau, coton, </t>
    </r>
    <r>
      <rPr>
        <b/>
        <sz val="10"/>
        <color rgb="FF000000"/>
        <rFont val="Arial Narrow"/>
        <family val="2"/>
      </rPr>
      <t>3mm*100m</t>
    </r>
    <r>
      <rPr>
        <sz val="10"/>
        <color rgb="FF000000"/>
        <rFont val="Arial Narrow"/>
        <family val="2"/>
      </rPr>
      <t>, Unité</t>
    </r>
  </si>
  <si>
    <r>
      <t xml:space="preserve">Gants chirurgicaux latex stÚriles, u.u., Taille </t>
    </r>
    <r>
      <rPr>
        <b/>
        <sz val="10"/>
        <color rgb="FF000000"/>
        <rFont val="Arial Narrow"/>
        <family val="2"/>
      </rPr>
      <t xml:space="preserve">7,5 </t>
    </r>
    <r>
      <rPr>
        <sz val="10"/>
        <color rgb="FF000000"/>
        <rFont val="Arial Narrow"/>
        <family val="2"/>
      </rPr>
      <t>Unité</t>
    </r>
  </si>
  <si>
    <r>
      <t xml:space="preserve">Gants chirurgicaux latex stÚriles, u.u., </t>
    </r>
    <r>
      <rPr>
        <b/>
        <sz val="10"/>
        <color rgb="FF000000"/>
        <rFont val="Arial Narrow"/>
        <family val="2"/>
      </rPr>
      <t>Taille 8,5</t>
    </r>
    <r>
      <rPr>
        <sz val="10"/>
        <color rgb="FF000000"/>
        <rFont val="Arial Narrow"/>
        <family val="2"/>
      </rPr>
      <t>, Unité</t>
    </r>
  </si>
  <si>
    <r>
      <t>Ringer lactate (Solution de Hartmann), 10</t>
    </r>
    <r>
      <rPr>
        <b/>
        <sz val="10"/>
        <color rgb="FF000000"/>
        <rFont val="Arial Narrow"/>
        <family val="2"/>
      </rPr>
      <t>00ml</t>
    </r>
    <r>
      <rPr>
        <sz val="10"/>
        <color rgb="FF000000"/>
        <rFont val="Arial Narrow"/>
        <family val="2"/>
      </rPr>
      <t>, Perfusion , Unité</t>
    </r>
  </si>
  <si>
    <r>
      <t>Sonde d'alimentation</t>
    </r>
    <r>
      <rPr>
        <b/>
        <sz val="10"/>
        <color rgb="FF000000"/>
        <rFont val="Arial Narrow"/>
        <family val="2"/>
      </rPr>
      <t xml:space="preserve"> CH 8</t>
    </r>
    <r>
      <rPr>
        <sz val="10"/>
        <color rgb="FF000000"/>
        <rFont val="Arial Narrow"/>
        <family val="2"/>
      </rPr>
      <t xml:space="preserve"> (sonde naso-gastrique)</t>
    </r>
  </si>
  <si>
    <r>
      <t xml:space="preserve">Sonde vésicale, Foley, 2 voies, ballonnet, </t>
    </r>
    <r>
      <rPr>
        <b/>
        <sz val="10"/>
        <color rgb="FF000000"/>
        <rFont val="Arial Narrow"/>
        <family val="2"/>
      </rPr>
      <t>CH16</t>
    </r>
    <r>
      <rPr>
        <sz val="10"/>
        <color rgb="FF000000"/>
        <rFont val="Arial Narrow"/>
        <family val="2"/>
      </rPr>
      <t>, Sterile, unité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</si>
</sst>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409]* #,##0.0000_ ;_-[$$-409]* \-#,##0.0000\ ;_-[$$-409]* &quot;-&quot;??_ ;_-@_ "/>
    <numFmt numFmtId="165" formatCode="#,##0.000"/>
  </numFmts>
  <fonts count="6">
    <font>
      <sz val="11"/>
      <name val="Calibri"/>
      <scheme val="minor"/>
    </font>
    <font>
      <sz val="10"/>
      <name val="Calibri"/>
      <family val="2"/>
    </font>
    <font>
      <sz val="10"/>
      <name val="Arial Rounded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7"/>
  <sheetViews>
    <sheetView tabSelected="1" workbookViewId="0">
      <pane xSplit="2" ySplit="3" topLeftCell="C95" activePane="bottomRight" state="frozen"/>
      <selection pane="topRight" activeCell="C1" sqref="C1"/>
      <selection pane="bottomLeft" activeCell="A5" sqref="A5"/>
      <selection pane="bottomRight" activeCell="E100" sqref="E100"/>
    </sheetView>
  </sheetViews>
  <sheetFormatPr baseColWidth="10" defaultColWidth="14.42578125" defaultRowHeight="15" customHeight="1"/>
  <cols>
    <col min="1" max="1" width="6.42578125" style="2" customWidth="1"/>
    <col min="2" max="2" width="76.140625" customWidth="1"/>
    <col min="3" max="3" width="15.7109375" style="1" customWidth="1"/>
    <col min="4" max="11" width="10.7109375" customWidth="1"/>
  </cols>
  <sheetData>
    <row r="1" spans="1:3">
      <c r="A1" s="3" t="s">
        <v>905</v>
      </c>
      <c r="B1" s="3"/>
      <c r="C1" s="3"/>
    </row>
    <row r="2" spans="1:3">
      <c r="A2" s="4" t="s">
        <v>904</v>
      </c>
      <c r="B2" s="4"/>
      <c r="C2" s="5" t="s">
        <v>0</v>
      </c>
    </row>
    <row r="3" spans="1:3">
      <c r="A3" s="6" t="s">
        <v>1</v>
      </c>
      <c r="B3" s="7" t="s">
        <v>2</v>
      </c>
      <c r="C3" s="8" t="s">
        <v>3</v>
      </c>
    </row>
    <row r="4" spans="1:3">
      <c r="A4" s="9">
        <v>1</v>
      </c>
      <c r="B4" s="10" t="s">
        <v>4</v>
      </c>
      <c r="C4" s="5" t="s">
        <v>5</v>
      </c>
    </row>
    <row r="5" spans="1:3">
      <c r="A5" s="9">
        <v>2</v>
      </c>
      <c r="B5" s="10" t="s">
        <v>6</v>
      </c>
      <c r="C5" s="5" t="s">
        <v>7</v>
      </c>
    </row>
    <row r="6" spans="1:3">
      <c r="A6" s="9">
        <v>3</v>
      </c>
      <c r="B6" s="11" t="s">
        <v>8</v>
      </c>
      <c r="C6" s="12">
        <v>7.2772000000000002E-3</v>
      </c>
    </row>
    <row r="7" spans="1:3">
      <c r="A7" s="9">
        <v>4</v>
      </c>
      <c r="B7" s="10" t="s">
        <v>9</v>
      </c>
      <c r="C7" s="5" t="s">
        <v>10</v>
      </c>
    </row>
    <row r="8" spans="1:3">
      <c r="A8" s="9">
        <v>5</v>
      </c>
      <c r="B8" s="10" t="s">
        <v>11</v>
      </c>
      <c r="C8" s="5" t="s">
        <v>12</v>
      </c>
    </row>
    <row r="9" spans="1:3">
      <c r="A9" s="9">
        <v>6</v>
      </c>
      <c r="B9" s="10" t="s">
        <v>13</v>
      </c>
      <c r="C9" s="5" t="s">
        <v>14</v>
      </c>
    </row>
    <row r="10" spans="1:3">
      <c r="A10" s="9">
        <v>7</v>
      </c>
      <c r="B10" s="10" t="s">
        <v>15</v>
      </c>
      <c r="C10" s="5" t="s">
        <v>16</v>
      </c>
    </row>
    <row r="11" spans="1:3">
      <c r="A11" s="9">
        <v>8</v>
      </c>
      <c r="B11" s="11" t="s">
        <v>17</v>
      </c>
      <c r="C11" s="12">
        <v>2.0608000000000002E-3</v>
      </c>
    </row>
    <row r="12" spans="1:3">
      <c r="A12" s="9">
        <v>9</v>
      </c>
      <c r="B12" s="10" t="s">
        <v>18</v>
      </c>
      <c r="C12" s="5" t="s">
        <v>19</v>
      </c>
    </row>
    <row r="13" spans="1:3">
      <c r="A13" s="9">
        <v>10</v>
      </c>
      <c r="B13" s="10" t="s">
        <v>20</v>
      </c>
      <c r="C13" s="5" t="s">
        <v>21</v>
      </c>
    </row>
    <row r="14" spans="1:3">
      <c r="A14" s="9">
        <v>11</v>
      </c>
      <c r="B14" s="10" t="s">
        <v>22</v>
      </c>
      <c r="C14" s="5" t="str">
        <f>"76,7977"</f>
        <v>76,7977</v>
      </c>
    </row>
    <row r="15" spans="1:3">
      <c r="A15" s="9">
        <v>12</v>
      </c>
      <c r="B15" s="10" t="s">
        <v>23</v>
      </c>
      <c r="C15" s="5" t="str">
        <f>"214,0512"</f>
        <v>214,0512</v>
      </c>
    </row>
    <row r="16" spans="1:3">
      <c r="A16" s="9">
        <v>13</v>
      </c>
      <c r="B16" s="10" t="s">
        <v>24</v>
      </c>
      <c r="C16" s="5" t="s">
        <v>25</v>
      </c>
    </row>
    <row r="17" spans="1:3">
      <c r="A17" s="9">
        <v>14</v>
      </c>
      <c r="B17" s="10" t="s">
        <v>26</v>
      </c>
      <c r="C17" s="5" t="s">
        <v>27</v>
      </c>
    </row>
    <row r="18" spans="1:3">
      <c r="A18" s="9">
        <v>15</v>
      </c>
      <c r="B18" s="10" t="s">
        <v>28</v>
      </c>
      <c r="C18" s="5"/>
    </row>
    <row r="19" spans="1:3">
      <c r="A19" s="9">
        <v>16</v>
      </c>
      <c r="B19" s="10" t="s">
        <v>29</v>
      </c>
      <c r="C19" s="5"/>
    </row>
    <row r="20" spans="1:3" ht="15.75" customHeight="1">
      <c r="A20" s="9">
        <v>17</v>
      </c>
      <c r="B20" s="13" t="s">
        <v>906</v>
      </c>
      <c r="C20" s="12">
        <v>3.2199999999999998</v>
      </c>
    </row>
    <row r="21" spans="1:3" ht="15.75" customHeight="1">
      <c r="A21" s="9">
        <v>18</v>
      </c>
      <c r="B21" s="10" t="s">
        <v>30</v>
      </c>
      <c r="C21" s="5"/>
    </row>
    <row r="22" spans="1:3" ht="15.75" customHeight="1">
      <c r="A22" s="9">
        <v>19</v>
      </c>
      <c r="B22" s="10" t="s">
        <v>31</v>
      </c>
      <c r="C22" s="12">
        <v>0.70840000000000003</v>
      </c>
    </row>
    <row r="23" spans="1:3" ht="15.75" customHeight="1">
      <c r="A23" s="9">
        <v>20</v>
      </c>
      <c r="B23" s="10" t="s">
        <v>32</v>
      </c>
      <c r="C23" s="5" t="s">
        <v>33</v>
      </c>
    </row>
    <row r="24" spans="1:3" ht="15.75" customHeight="1">
      <c r="A24" s="9">
        <v>21</v>
      </c>
      <c r="B24" s="13" t="s">
        <v>907</v>
      </c>
      <c r="C24" s="12">
        <v>0.64400000000000002</v>
      </c>
    </row>
    <row r="25" spans="1:3" ht="15.75" customHeight="1">
      <c r="A25" s="9">
        <v>22</v>
      </c>
      <c r="B25" s="10" t="s">
        <v>34</v>
      </c>
      <c r="C25" s="12">
        <v>0.70840000000000003</v>
      </c>
    </row>
    <row r="26" spans="1:3" ht="15.75" customHeight="1">
      <c r="A26" s="9">
        <v>23</v>
      </c>
      <c r="B26" s="10" t="s">
        <v>35</v>
      </c>
      <c r="C26" s="5" t="s">
        <v>36</v>
      </c>
    </row>
    <row r="27" spans="1:3" ht="15.75" customHeight="1">
      <c r="A27" s="9">
        <v>24</v>
      </c>
      <c r="B27" s="13" t="s">
        <v>37</v>
      </c>
      <c r="C27" s="12">
        <v>3.4131999999999998</v>
      </c>
    </row>
    <row r="28" spans="1:3" ht="15.75" customHeight="1">
      <c r="A28" s="9">
        <v>25</v>
      </c>
      <c r="B28" s="10" t="s">
        <v>38</v>
      </c>
      <c r="C28" s="5" t="str">
        <f>"7,2821"</f>
        <v>7,2821</v>
      </c>
    </row>
    <row r="29" spans="1:3" ht="15.75" customHeight="1">
      <c r="A29" s="9">
        <v>26</v>
      </c>
      <c r="B29" s="10" t="s">
        <v>39</v>
      </c>
      <c r="C29" s="5" t="str">
        <f>"7,1941"</f>
        <v>7,1941</v>
      </c>
    </row>
    <row r="30" spans="1:3" ht="15.75" customHeight="1">
      <c r="A30" s="9">
        <v>27</v>
      </c>
      <c r="B30" s="10" t="s">
        <v>40</v>
      </c>
      <c r="C30" s="5"/>
    </row>
    <row r="31" spans="1:3" ht="15.75" customHeight="1">
      <c r="A31" s="9">
        <v>28</v>
      </c>
      <c r="B31" s="10" t="s">
        <v>41</v>
      </c>
      <c r="C31" s="5" t="s">
        <v>42</v>
      </c>
    </row>
    <row r="32" spans="1:3" ht="15.75" customHeight="1">
      <c r="A32" s="9">
        <v>29</v>
      </c>
      <c r="B32" s="10" t="s">
        <v>43</v>
      </c>
      <c r="C32" s="5" t="s">
        <v>44</v>
      </c>
    </row>
    <row r="33" spans="1:3" ht="15.75" customHeight="1">
      <c r="A33" s="9">
        <v>30</v>
      </c>
      <c r="B33" s="10" t="s">
        <v>45</v>
      </c>
      <c r="C33" s="5" t="s">
        <v>46</v>
      </c>
    </row>
    <row r="34" spans="1:3" ht="15.75" customHeight="1">
      <c r="A34" s="9">
        <v>31</v>
      </c>
      <c r="B34" s="10" t="s">
        <v>47</v>
      </c>
      <c r="C34" s="5" t="str">
        <f>"31,1900"</f>
        <v>31,1900</v>
      </c>
    </row>
    <row r="35" spans="1:3" ht="15.75" customHeight="1">
      <c r="A35" s="9">
        <v>32</v>
      </c>
      <c r="B35" s="10" t="s">
        <v>48</v>
      </c>
      <c r="C35" s="5" t="s">
        <v>49</v>
      </c>
    </row>
    <row r="36" spans="1:3" ht="15.75" customHeight="1">
      <c r="A36" s="9">
        <v>33</v>
      </c>
      <c r="B36" s="10" t="s">
        <v>50</v>
      </c>
      <c r="C36" s="5" t="s">
        <v>51</v>
      </c>
    </row>
    <row r="37" spans="1:3" ht="15.75" customHeight="1">
      <c r="A37" s="9">
        <v>34</v>
      </c>
      <c r="B37" s="10" t="s">
        <v>52</v>
      </c>
      <c r="C37" s="12">
        <v>3.3475119999999997E-2</v>
      </c>
    </row>
    <row r="38" spans="1:3" ht="15.75" customHeight="1">
      <c r="A38" s="9">
        <v>35</v>
      </c>
      <c r="B38" s="10" t="s">
        <v>53</v>
      </c>
      <c r="C38" s="12">
        <v>2.4742479999999997E-2</v>
      </c>
    </row>
    <row r="39" spans="1:3" ht="15.75" customHeight="1">
      <c r="A39" s="9">
        <v>36</v>
      </c>
      <c r="B39" s="11" t="s">
        <v>54</v>
      </c>
      <c r="C39" s="12">
        <v>0.33428751999999995</v>
      </c>
    </row>
    <row r="40" spans="1:3" ht="15.75" customHeight="1">
      <c r="A40" s="9">
        <v>37</v>
      </c>
      <c r="B40" s="11" t="s">
        <v>55</v>
      </c>
      <c r="C40" s="12">
        <v>3.2199999999999998</v>
      </c>
    </row>
    <row r="41" spans="1:3" ht="15.75" customHeight="1">
      <c r="A41" s="9">
        <v>38</v>
      </c>
      <c r="B41" s="13" t="s">
        <v>56</v>
      </c>
      <c r="C41" s="12">
        <v>0.23183999999999999</v>
      </c>
    </row>
    <row r="42" spans="1:3" ht="15.75" customHeight="1">
      <c r="A42" s="9">
        <v>39</v>
      </c>
      <c r="B42" s="13" t="s">
        <v>57</v>
      </c>
      <c r="C42" s="12">
        <v>3.2199999999999999E-2</v>
      </c>
    </row>
    <row r="43" spans="1:3" ht="15.75" customHeight="1">
      <c r="A43" s="9">
        <v>40</v>
      </c>
      <c r="B43" s="10" t="s">
        <v>58</v>
      </c>
      <c r="C43" s="5" t="s">
        <v>59</v>
      </c>
    </row>
    <row r="44" spans="1:3" ht="15.75" customHeight="1">
      <c r="A44" s="9">
        <v>41</v>
      </c>
      <c r="B44" s="10" t="s">
        <v>60</v>
      </c>
      <c r="C44" s="5" t="s">
        <v>61</v>
      </c>
    </row>
    <row r="45" spans="1:3" ht="15.75" customHeight="1">
      <c r="A45" s="9">
        <v>42</v>
      </c>
      <c r="B45" s="10" t="s">
        <v>62</v>
      </c>
      <c r="C45" s="5" t="str">
        <f>"4,3177"</f>
        <v>4,3177</v>
      </c>
    </row>
    <row r="46" spans="1:3" ht="15.75" customHeight="1">
      <c r="A46" s="9">
        <v>43</v>
      </c>
      <c r="B46" s="13" t="s">
        <v>63</v>
      </c>
      <c r="C46" s="12">
        <v>0.16744000000000001</v>
      </c>
    </row>
    <row r="47" spans="1:3" ht="15.75" customHeight="1">
      <c r="A47" s="9">
        <v>44</v>
      </c>
      <c r="B47" s="10" t="s">
        <v>64</v>
      </c>
      <c r="C47" s="5" t="s">
        <v>65</v>
      </c>
    </row>
    <row r="48" spans="1:3" ht="15.75" customHeight="1">
      <c r="A48" s="9">
        <v>45</v>
      </c>
      <c r="B48" s="10" t="s">
        <v>66</v>
      </c>
      <c r="C48" s="5" t="str">
        <f>"12,6834"</f>
        <v>12,6834</v>
      </c>
    </row>
    <row r="49" spans="1:3" ht="15.75" customHeight="1">
      <c r="A49" s="9">
        <v>46</v>
      </c>
      <c r="B49" s="10" t="s">
        <v>67</v>
      </c>
      <c r="C49" s="5" t="s">
        <v>68</v>
      </c>
    </row>
    <row r="50" spans="1:3" ht="15.75" customHeight="1">
      <c r="A50" s="9">
        <v>47</v>
      </c>
      <c r="B50" s="10" t="s">
        <v>69</v>
      </c>
      <c r="C50" s="5" t="s">
        <v>70</v>
      </c>
    </row>
    <row r="51" spans="1:3" ht="15.75" customHeight="1">
      <c r="A51" s="9">
        <v>48</v>
      </c>
      <c r="B51" s="13" t="s">
        <v>71</v>
      </c>
      <c r="C51" s="12">
        <v>0.2576</v>
      </c>
    </row>
    <row r="52" spans="1:3" ht="15.75" customHeight="1">
      <c r="A52" s="9">
        <v>49</v>
      </c>
      <c r="B52" s="10" t="s">
        <v>72</v>
      </c>
      <c r="C52" s="5" t="s">
        <v>73</v>
      </c>
    </row>
    <row r="53" spans="1:3" ht="15.75" customHeight="1">
      <c r="A53" s="9">
        <v>50</v>
      </c>
      <c r="B53" s="13" t="s">
        <v>74</v>
      </c>
      <c r="C53" s="12">
        <v>0.70840000000000003</v>
      </c>
    </row>
    <row r="54" spans="1:3" ht="15.75" customHeight="1">
      <c r="A54" s="9">
        <v>51</v>
      </c>
      <c r="B54" s="13" t="s">
        <v>75</v>
      </c>
      <c r="C54" s="12">
        <v>3.8639999999999994</v>
      </c>
    </row>
    <row r="55" spans="1:3" ht="15.75" customHeight="1">
      <c r="A55" s="9">
        <v>52</v>
      </c>
      <c r="B55" s="10" t="s">
        <v>76</v>
      </c>
      <c r="C55" s="5" t="str">
        <f>"297,2934"</f>
        <v>297,2934</v>
      </c>
    </row>
    <row r="56" spans="1:3" ht="15.75" customHeight="1">
      <c r="A56" s="9">
        <v>53</v>
      </c>
      <c r="B56" s="10" t="s">
        <v>77</v>
      </c>
      <c r="C56" s="5"/>
    </row>
    <row r="57" spans="1:3" ht="15.75" customHeight="1">
      <c r="A57" s="9">
        <v>54</v>
      </c>
      <c r="B57" s="10" t="s">
        <v>78</v>
      </c>
      <c r="C57" s="5" t="str">
        <f>"543,2997"</f>
        <v>543,2997</v>
      </c>
    </row>
    <row r="58" spans="1:3" ht="15.75" customHeight="1">
      <c r="A58" s="9">
        <v>55</v>
      </c>
      <c r="B58" s="13" t="s">
        <v>79</v>
      </c>
      <c r="C58" s="12">
        <v>9.6599999999999978E-2</v>
      </c>
    </row>
    <row r="59" spans="1:3" ht="15.75" customHeight="1">
      <c r="A59" s="9">
        <v>56</v>
      </c>
      <c r="B59" s="10" t="s">
        <v>80</v>
      </c>
      <c r="C59" s="5" t="s">
        <v>81</v>
      </c>
    </row>
    <row r="60" spans="1:3" ht="15.75" customHeight="1">
      <c r="A60" s="9">
        <v>57</v>
      </c>
      <c r="B60" s="10" t="s">
        <v>82</v>
      </c>
      <c r="C60" s="5" t="str">
        <f>"3,5254"</f>
        <v>3,5254</v>
      </c>
    </row>
    <row r="61" spans="1:3" ht="15.75" customHeight="1">
      <c r="A61" s="9">
        <v>58</v>
      </c>
      <c r="B61" s="13" t="s">
        <v>83</v>
      </c>
      <c r="C61" s="12">
        <v>0.85870959999999985</v>
      </c>
    </row>
    <row r="62" spans="1:3" ht="15.75" customHeight="1">
      <c r="A62" s="9">
        <v>59</v>
      </c>
      <c r="B62" s="10" t="s">
        <v>84</v>
      </c>
      <c r="C62" s="5" t="str">
        <f>"2,9175"</f>
        <v>2,9175</v>
      </c>
    </row>
    <row r="63" spans="1:3" ht="15.75" customHeight="1">
      <c r="A63" s="9">
        <v>60</v>
      </c>
      <c r="B63" s="10" t="s">
        <v>85</v>
      </c>
      <c r="C63" s="5" t="str">
        <f>"2,8780"</f>
        <v>2,8780</v>
      </c>
    </row>
    <row r="64" spans="1:3" ht="15.75" customHeight="1">
      <c r="A64" s="9">
        <v>61</v>
      </c>
      <c r="B64" s="10" t="s">
        <v>86</v>
      </c>
      <c r="C64" s="5" t="str">
        <f>"53,5128"</f>
        <v>53,5128</v>
      </c>
    </row>
    <row r="65" spans="1:3" ht="15.75" customHeight="1">
      <c r="A65" s="9">
        <v>62</v>
      </c>
      <c r="B65" s="10" t="s">
        <v>87</v>
      </c>
      <c r="C65" s="5" t="str">
        <f>"37,4557"</f>
        <v>37,4557</v>
      </c>
    </row>
    <row r="66" spans="1:3" ht="15.75" customHeight="1">
      <c r="A66" s="9">
        <v>63</v>
      </c>
      <c r="B66" s="10" t="s">
        <v>88</v>
      </c>
      <c r="C66" s="5" t="str">
        <f>"177,4859"</f>
        <v>177,4859</v>
      </c>
    </row>
    <row r="67" spans="1:3" ht="15.75" customHeight="1">
      <c r="A67" s="9">
        <v>64</v>
      </c>
      <c r="B67" s="10" t="s">
        <v>89</v>
      </c>
      <c r="C67" s="5" t="str">
        <f>"53,9807"</f>
        <v>53,9807</v>
      </c>
    </row>
    <row r="68" spans="1:3" ht="15.75" customHeight="1">
      <c r="A68" s="9">
        <v>65</v>
      </c>
      <c r="B68" s="10" t="s">
        <v>90</v>
      </c>
      <c r="C68" s="5" t="str">
        <f>"17,3917"</f>
        <v>17,3917</v>
      </c>
    </row>
    <row r="69" spans="1:3" ht="15.75" customHeight="1">
      <c r="A69" s="9">
        <v>66</v>
      </c>
      <c r="B69" s="10" t="s">
        <v>91</v>
      </c>
      <c r="C69" s="5" t="str">
        <f>"34,8467"</f>
        <v>34,8467</v>
      </c>
    </row>
    <row r="70" spans="1:3" ht="15.75" customHeight="1">
      <c r="A70" s="9">
        <v>67</v>
      </c>
      <c r="B70" s="10" t="s">
        <v>92</v>
      </c>
      <c r="C70" s="5" t="s">
        <v>93</v>
      </c>
    </row>
    <row r="71" spans="1:3" ht="15.75" customHeight="1">
      <c r="A71" s="9">
        <v>68</v>
      </c>
      <c r="B71" s="10" t="s">
        <v>94</v>
      </c>
      <c r="C71" s="5" t="s">
        <v>95</v>
      </c>
    </row>
    <row r="72" spans="1:3" ht="15.75" customHeight="1">
      <c r="A72" s="9">
        <v>69</v>
      </c>
      <c r="B72" s="10" t="s">
        <v>96</v>
      </c>
      <c r="C72" s="5" t="s">
        <v>97</v>
      </c>
    </row>
    <row r="73" spans="1:3" ht="15.75" customHeight="1">
      <c r="A73" s="9">
        <v>70</v>
      </c>
      <c r="B73" s="10" t="s">
        <v>98</v>
      </c>
      <c r="C73" s="5" t="s">
        <v>99</v>
      </c>
    </row>
    <row r="74" spans="1:3" ht="15.75" customHeight="1">
      <c r="A74" s="9">
        <v>71</v>
      </c>
      <c r="B74" s="10" t="s">
        <v>100</v>
      </c>
      <c r="C74" s="5" t="s">
        <v>101</v>
      </c>
    </row>
    <row r="75" spans="1:3" ht="15.75" customHeight="1">
      <c r="A75" s="9">
        <v>72</v>
      </c>
      <c r="B75" s="10" t="s">
        <v>102</v>
      </c>
      <c r="C75" s="5" t="s">
        <v>103</v>
      </c>
    </row>
    <row r="76" spans="1:3" ht="15.75" customHeight="1">
      <c r="A76" s="9">
        <v>73</v>
      </c>
      <c r="B76" s="10" t="s">
        <v>104</v>
      </c>
      <c r="C76" s="5" t="s">
        <v>105</v>
      </c>
    </row>
    <row r="77" spans="1:3" ht="15.75" customHeight="1">
      <c r="A77" s="9">
        <v>74</v>
      </c>
      <c r="B77" s="10" t="s">
        <v>106</v>
      </c>
      <c r="C77" s="5" t="str">
        <f>"1,3465"</f>
        <v>1,3465</v>
      </c>
    </row>
    <row r="78" spans="1:3" ht="15.75" customHeight="1">
      <c r="A78" s="9">
        <v>75</v>
      </c>
      <c r="B78" s="10" t="s">
        <v>107</v>
      </c>
      <c r="C78" s="5" t="str">
        <f>"1,0000"</f>
        <v>1,0000</v>
      </c>
    </row>
    <row r="79" spans="1:3" ht="15.75" customHeight="1">
      <c r="A79" s="9">
        <v>76</v>
      </c>
      <c r="B79" s="10" t="s">
        <v>108</v>
      </c>
      <c r="C79" s="5" t="s">
        <v>109</v>
      </c>
    </row>
    <row r="80" spans="1:3" ht="15.75" customHeight="1">
      <c r="A80" s="9">
        <v>77</v>
      </c>
      <c r="B80" s="10" t="s">
        <v>110</v>
      </c>
      <c r="C80" s="5" t="str">
        <f>"1,1200"</f>
        <v>1,1200</v>
      </c>
    </row>
    <row r="81" spans="1:3" ht="15.75" customHeight="1">
      <c r="A81" s="9">
        <v>78</v>
      </c>
      <c r="B81" s="10" t="s">
        <v>111</v>
      </c>
      <c r="C81" s="5" t="str">
        <f>"31,8727"</f>
        <v>31,8727</v>
      </c>
    </row>
    <row r="82" spans="1:3" ht="15.75" customHeight="1">
      <c r="A82" s="9">
        <v>79</v>
      </c>
      <c r="B82" s="10" t="s">
        <v>112</v>
      </c>
      <c r="C82" s="5" t="str">
        <f>"12,3585"</f>
        <v>12,3585</v>
      </c>
    </row>
    <row r="83" spans="1:3" ht="15.75" customHeight="1">
      <c r="A83" s="9">
        <v>80</v>
      </c>
      <c r="B83" s="10" t="s">
        <v>113</v>
      </c>
      <c r="C83" s="5" t="str">
        <f>"7,8517"</f>
        <v>7,8517</v>
      </c>
    </row>
    <row r="84" spans="1:3" ht="15.75" customHeight="1">
      <c r="A84" s="9">
        <v>81</v>
      </c>
      <c r="B84" s="10" t="s">
        <v>114</v>
      </c>
      <c r="C84" s="14" t="str">
        <f>"4,7097"</f>
        <v>4,7097</v>
      </c>
    </row>
    <row r="85" spans="1:3" ht="15.75" customHeight="1">
      <c r="A85" s="9">
        <v>82</v>
      </c>
      <c r="B85" s="10" t="s">
        <v>115</v>
      </c>
      <c r="C85" s="14" t="str">
        <f>"9,1176"</f>
        <v>9,1176</v>
      </c>
    </row>
    <row r="86" spans="1:3" ht="15.75" customHeight="1">
      <c r="A86" s="9">
        <v>83</v>
      </c>
      <c r="B86" s="10" t="s">
        <v>116</v>
      </c>
      <c r="C86" s="14" t="str">
        <f>"1,6032"</f>
        <v>1,6032</v>
      </c>
    </row>
    <row r="87" spans="1:3" ht="15.75" customHeight="1">
      <c r="A87" s="9">
        <v>84</v>
      </c>
      <c r="B87" s="10" t="s">
        <v>117</v>
      </c>
      <c r="C87" s="14" t="str">
        <f>"2,2257"</f>
        <v>2,2257</v>
      </c>
    </row>
    <row r="88" spans="1:3" ht="15.75" customHeight="1">
      <c r="A88" s="9">
        <v>85</v>
      </c>
      <c r="B88" s="10" t="s">
        <v>118</v>
      </c>
      <c r="C88" s="14" t="str">
        <f>"6,9293"</f>
        <v>6,9293</v>
      </c>
    </row>
    <row r="89" spans="1:3" ht="15.75" customHeight="1">
      <c r="A89" s="9">
        <v>86</v>
      </c>
      <c r="B89" s="10" t="s">
        <v>119</v>
      </c>
      <c r="C89" s="14" t="str">
        <f>"21,5880"</f>
        <v>21,5880</v>
      </c>
    </row>
    <row r="90" spans="1:3" ht="15.75" customHeight="1">
      <c r="A90" s="9">
        <v>87</v>
      </c>
      <c r="B90" s="10" t="s">
        <v>120</v>
      </c>
      <c r="C90" s="14" t="str">
        <f>"3,6116"</f>
        <v>3,6116</v>
      </c>
    </row>
    <row r="91" spans="1:3" ht="15.75" customHeight="1">
      <c r="A91" s="9">
        <v>88</v>
      </c>
      <c r="B91" s="10" t="s">
        <v>121</v>
      </c>
      <c r="C91" s="14" t="s">
        <v>122</v>
      </c>
    </row>
    <row r="92" spans="1:3" ht="15.75" customHeight="1">
      <c r="A92" s="9">
        <v>89</v>
      </c>
      <c r="B92" s="10" t="s">
        <v>123</v>
      </c>
      <c r="C92" s="14"/>
    </row>
    <row r="93" spans="1:3" ht="15.75" customHeight="1">
      <c r="A93" s="9">
        <v>90</v>
      </c>
      <c r="B93" s="10" t="s">
        <v>124</v>
      </c>
      <c r="C93" s="14" t="s">
        <v>125</v>
      </c>
    </row>
    <row r="94" spans="1:3" ht="15.75" customHeight="1">
      <c r="A94" s="9">
        <v>91</v>
      </c>
      <c r="B94" s="10" t="s">
        <v>126</v>
      </c>
      <c r="C94" s="14" t="s">
        <v>127</v>
      </c>
    </row>
    <row r="95" spans="1:3" ht="15.75" customHeight="1">
      <c r="A95" s="9">
        <v>92</v>
      </c>
      <c r="B95" s="10" t="s">
        <v>128</v>
      </c>
      <c r="C95" s="14"/>
    </row>
    <row r="96" spans="1:3" ht="15.75" customHeight="1">
      <c r="A96" s="9">
        <v>93</v>
      </c>
      <c r="B96" s="10" t="s">
        <v>129</v>
      </c>
      <c r="C96" s="14" t="str">
        <f>"18,3132"</f>
        <v>18,3132</v>
      </c>
    </row>
    <row r="97" spans="1:3" ht="15.75" customHeight="1">
      <c r="A97" s="9">
        <v>94</v>
      </c>
      <c r="B97" s="10" t="s">
        <v>130</v>
      </c>
      <c r="C97" s="14" t="str">
        <f>"17,0567"</f>
        <v>17,0567</v>
      </c>
    </row>
    <row r="98" spans="1:3" ht="15.75" customHeight="1">
      <c r="A98" s="9">
        <v>95</v>
      </c>
      <c r="B98" s="10" t="s">
        <v>131</v>
      </c>
      <c r="C98" s="14" t="str">
        <f>"12,8261"</f>
        <v>12,8261</v>
      </c>
    </row>
    <row r="99" spans="1:3" ht="15.75" customHeight="1">
      <c r="A99" s="9">
        <v>96</v>
      </c>
      <c r="B99" s="10" t="s">
        <v>132</v>
      </c>
      <c r="C99" s="14"/>
    </row>
    <row r="100" spans="1:3" ht="15.75" customHeight="1">
      <c r="A100" s="9">
        <v>97</v>
      </c>
      <c r="B100" s="10" t="s">
        <v>133</v>
      </c>
      <c r="C100" s="14" t="str">
        <f>"42,1640"</f>
        <v>42,1640</v>
      </c>
    </row>
    <row r="101" spans="1:3" ht="15.75" customHeight="1">
      <c r="A101" s="9">
        <v>98</v>
      </c>
      <c r="B101" s="10" t="s">
        <v>134</v>
      </c>
      <c r="C101" s="14" t="str">
        <f>"29,4000"</f>
        <v>29,4000</v>
      </c>
    </row>
    <row r="102" spans="1:3" ht="15.75" customHeight="1">
      <c r="A102" s="9">
        <v>99</v>
      </c>
      <c r="B102" s="10" t="s">
        <v>135</v>
      </c>
      <c r="C102" s="14" t="str">
        <f>"50,2627"</f>
        <v>50,2627</v>
      </c>
    </row>
    <row r="103" spans="1:3" ht="15.75" customHeight="1">
      <c r="A103" s="9">
        <v>100</v>
      </c>
      <c r="B103" s="10" t="s">
        <v>136</v>
      </c>
      <c r="C103" s="14" t="str">
        <f>"43,4283"</f>
        <v>43,4283</v>
      </c>
    </row>
    <row r="104" spans="1:3" ht="15.75" customHeight="1">
      <c r="A104" s="9">
        <v>101</v>
      </c>
      <c r="B104" s="10" t="s">
        <v>137</v>
      </c>
      <c r="C104" s="14"/>
    </row>
    <row r="105" spans="1:3" ht="15.75" customHeight="1">
      <c r="A105" s="9">
        <v>102</v>
      </c>
      <c r="B105" s="10" t="s">
        <v>138</v>
      </c>
      <c r="C105" s="5">
        <v>7.7999999999999996E-3</v>
      </c>
    </row>
    <row r="106" spans="1:3" ht="15.75" customHeight="1">
      <c r="A106" s="9">
        <v>103</v>
      </c>
      <c r="B106" s="10" t="s">
        <v>139</v>
      </c>
      <c r="C106" s="5"/>
    </row>
    <row r="107" spans="1:3" ht="15.75" customHeight="1">
      <c r="A107" s="9">
        <v>104</v>
      </c>
      <c r="B107" s="10" t="s">
        <v>140</v>
      </c>
      <c r="C107" s="5">
        <v>0.29709999999999998</v>
      </c>
    </row>
    <row r="108" spans="1:3" ht="15.75" customHeight="1">
      <c r="A108" s="9">
        <v>105</v>
      </c>
      <c r="B108" s="10" t="s">
        <v>141</v>
      </c>
      <c r="C108" s="5" t="str">
        <f>"2,0000"</f>
        <v>2,0000</v>
      </c>
    </row>
    <row r="109" spans="1:3" ht="15.75" customHeight="1">
      <c r="A109" s="9">
        <v>106</v>
      </c>
      <c r="B109" s="10" t="s">
        <v>142</v>
      </c>
      <c r="C109" s="5" t="str">
        <f>"218,7497"</f>
        <v>218,7497</v>
      </c>
    </row>
    <row r="110" spans="1:3" ht="15.75" customHeight="1">
      <c r="A110" s="9">
        <v>107</v>
      </c>
      <c r="B110" s="10" t="s">
        <v>143</v>
      </c>
      <c r="C110" s="5" t="str">
        <f>"641,1707"</f>
        <v>641,1707</v>
      </c>
    </row>
    <row r="111" spans="1:3" ht="15.75" customHeight="1">
      <c r="A111" s="9">
        <v>108</v>
      </c>
      <c r="B111" s="13" t="s">
        <v>144</v>
      </c>
      <c r="C111" s="5">
        <v>5.1520000000000001</v>
      </c>
    </row>
    <row r="112" spans="1:3" ht="15.75" customHeight="1">
      <c r="A112" s="9">
        <v>109</v>
      </c>
      <c r="B112" s="10" t="s">
        <v>145</v>
      </c>
      <c r="C112" s="14" t="str">
        <f>"4,4501"</f>
        <v>4,4501</v>
      </c>
    </row>
    <row r="113" spans="1:3" ht="15.75" customHeight="1">
      <c r="A113" s="9">
        <v>110</v>
      </c>
      <c r="B113" s="10" t="s">
        <v>146</v>
      </c>
      <c r="C113" s="14" t="str">
        <f t="shared" ref="C113:C115" si="0">"25,6468"</f>
        <v>25,6468</v>
      </c>
    </row>
    <row r="114" spans="1:3" ht="15.75" customHeight="1">
      <c r="A114" s="9">
        <v>111</v>
      </c>
      <c r="B114" s="10" t="s">
        <v>147</v>
      </c>
      <c r="C114" s="14" t="str">
        <f t="shared" si="0"/>
        <v>25,6468</v>
      </c>
    </row>
    <row r="115" spans="1:3" ht="15.75" customHeight="1">
      <c r="A115" s="9">
        <v>112</v>
      </c>
      <c r="B115" s="10" t="s">
        <v>148</v>
      </c>
      <c r="C115" s="14" t="str">
        <f t="shared" si="0"/>
        <v>25,6468</v>
      </c>
    </row>
    <row r="116" spans="1:3" ht="15.75" customHeight="1">
      <c r="A116" s="9">
        <v>113</v>
      </c>
      <c r="B116" s="10" t="s">
        <v>149</v>
      </c>
      <c r="C116" s="14"/>
    </row>
    <row r="117" spans="1:3" ht="15.75" customHeight="1">
      <c r="A117" s="9">
        <v>114</v>
      </c>
      <c r="B117" s="10" t="s">
        <v>150</v>
      </c>
      <c r="C117" s="15">
        <v>0.45079999999999992</v>
      </c>
    </row>
    <row r="118" spans="1:3" ht="15.75" customHeight="1">
      <c r="A118" s="9">
        <v>115</v>
      </c>
      <c r="B118" s="10" t="s">
        <v>151</v>
      </c>
      <c r="C118" s="14" t="s">
        <v>152</v>
      </c>
    </row>
    <row r="119" spans="1:3" ht="15.75" customHeight="1">
      <c r="A119" s="9">
        <v>116</v>
      </c>
      <c r="B119" s="13" t="s">
        <v>153</v>
      </c>
      <c r="C119" s="12">
        <v>1.0304</v>
      </c>
    </row>
    <row r="120" spans="1:3" ht="15.75" customHeight="1">
      <c r="A120" s="9">
        <v>117</v>
      </c>
      <c r="B120" s="11" t="s">
        <v>154</v>
      </c>
      <c r="C120" s="12">
        <v>0.34775999999999996</v>
      </c>
    </row>
    <row r="121" spans="1:3" ht="15.75" customHeight="1">
      <c r="A121" s="9">
        <v>118</v>
      </c>
      <c r="B121" s="10" t="s">
        <v>155</v>
      </c>
      <c r="C121" s="12">
        <v>1.9319999999999997E-2</v>
      </c>
    </row>
    <row r="122" spans="1:3" ht="15.75" customHeight="1">
      <c r="A122" s="9">
        <v>119</v>
      </c>
      <c r="B122" s="10" t="s">
        <v>156</v>
      </c>
      <c r="C122" s="5" t="s">
        <v>157</v>
      </c>
    </row>
    <row r="123" spans="1:3" ht="15.75" customHeight="1">
      <c r="A123" s="9">
        <v>120</v>
      </c>
      <c r="B123" s="10" t="s">
        <v>158</v>
      </c>
      <c r="C123" s="5" t="s">
        <v>159</v>
      </c>
    </row>
    <row r="124" spans="1:3" ht="15.75" customHeight="1">
      <c r="A124" s="9">
        <v>121</v>
      </c>
      <c r="B124" s="10" t="s">
        <v>160</v>
      </c>
      <c r="C124" s="5" t="str">
        <f t="shared" ref="C124:C126" si="1">"224,4097"</f>
        <v>224,4097</v>
      </c>
    </row>
    <row r="125" spans="1:3" ht="15.75" customHeight="1">
      <c r="A125" s="9">
        <v>122</v>
      </c>
      <c r="B125" s="10" t="s">
        <v>161</v>
      </c>
      <c r="C125" s="5" t="str">
        <f t="shared" si="1"/>
        <v>224,4097</v>
      </c>
    </row>
    <row r="126" spans="1:3" ht="15.75" customHeight="1">
      <c r="A126" s="9">
        <v>123</v>
      </c>
      <c r="B126" s="10" t="s">
        <v>162</v>
      </c>
      <c r="C126" s="5" t="str">
        <f t="shared" si="1"/>
        <v>224,4097</v>
      </c>
    </row>
    <row r="127" spans="1:3" ht="15.75" customHeight="1">
      <c r="A127" s="9">
        <v>124</v>
      </c>
      <c r="B127" s="13" t="s">
        <v>908</v>
      </c>
      <c r="C127" s="12">
        <v>0.11592</v>
      </c>
    </row>
    <row r="128" spans="1:3" ht="15.75" customHeight="1">
      <c r="A128" s="9">
        <v>125</v>
      </c>
      <c r="B128" s="13" t="s">
        <v>909</v>
      </c>
      <c r="C128" s="12">
        <v>0.11592</v>
      </c>
    </row>
    <row r="129" spans="1:3" ht="15.75" customHeight="1">
      <c r="A129" s="9">
        <v>126</v>
      </c>
      <c r="B129" s="13" t="s">
        <v>910</v>
      </c>
      <c r="C129" s="12">
        <v>0.11592</v>
      </c>
    </row>
    <row r="130" spans="1:3" ht="15.75" customHeight="1">
      <c r="A130" s="9">
        <v>127</v>
      </c>
      <c r="B130" s="13" t="s">
        <v>911</v>
      </c>
      <c r="C130" s="12">
        <v>0.1288</v>
      </c>
    </row>
    <row r="131" spans="1:3" ht="15.75" customHeight="1">
      <c r="A131" s="9">
        <v>128</v>
      </c>
      <c r="B131" s="10" t="s">
        <v>163</v>
      </c>
      <c r="C131" s="5" t="s">
        <v>164</v>
      </c>
    </row>
    <row r="132" spans="1:3" ht="15.75" customHeight="1">
      <c r="A132" s="9">
        <v>129</v>
      </c>
      <c r="B132" s="10" t="s">
        <v>165</v>
      </c>
      <c r="C132" s="5" t="s">
        <v>166</v>
      </c>
    </row>
    <row r="133" spans="1:3" ht="15.75" customHeight="1">
      <c r="A133" s="9">
        <v>130</v>
      </c>
      <c r="B133" s="10" t="s">
        <v>167</v>
      </c>
      <c r="C133" s="5" t="s">
        <v>168</v>
      </c>
    </row>
    <row r="134" spans="1:3" ht="15.75" customHeight="1">
      <c r="A134" s="9">
        <v>131</v>
      </c>
      <c r="B134" s="10" t="s">
        <v>169</v>
      </c>
      <c r="C134" s="5" t="s">
        <v>170</v>
      </c>
    </row>
    <row r="135" spans="1:3" ht="15.75" customHeight="1">
      <c r="A135" s="9">
        <v>132</v>
      </c>
      <c r="B135" s="10" t="s">
        <v>171</v>
      </c>
      <c r="C135" s="12">
        <v>0.11592</v>
      </c>
    </row>
    <row r="136" spans="1:3" ht="15.75" customHeight="1">
      <c r="A136" s="9">
        <v>133</v>
      </c>
      <c r="B136" s="10" t="s">
        <v>172</v>
      </c>
      <c r="C136" s="5" t="s">
        <v>173</v>
      </c>
    </row>
    <row r="137" spans="1:3" ht="15.75" customHeight="1">
      <c r="A137" s="9">
        <v>134</v>
      </c>
      <c r="B137" s="10" t="s">
        <v>174</v>
      </c>
      <c r="C137" s="12">
        <v>8.3720000000000003E-2</v>
      </c>
    </row>
    <row r="138" spans="1:3" ht="15.75" customHeight="1">
      <c r="A138" s="9">
        <v>135</v>
      </c>
      <c r="B138" s="10" t="s">
        <v>175</v>
      </c>
      <c r="C138" s="12">
        <v>0.19319999999999996</v>
      </c>
    </row>
    <row r="139" spans="1:3" ht="15.75" customHeight="1">
      <c r="A139" s="9">
        <v>136</v>
      </c>
      <c r="B139" s="10" t="s">
        <v>176</v>
      </c>
      <c r="C139" s="12">
        <v>0.29108800000000001</v>
      </c>
    </row>
    <row r="140" spans="1:3" ht="15.75" customHeight="1">
      <c r="A140" s="9">
        <v>137</v>
      </c>
      <c r="B140" s="10" t="s">
        <v>177</v>
      </c>
      <c r="C140" s="12" t="s">
        <v>178</v>
      </c>
    </row>
    <row r="141" spans="1:3" ht="15.75" customHeight="1">
      <c r="A141" s="9">
        <v>138</v>
      </c>
      <c r="B141" s="10" t="s">
        <v>179</v>
      </c>
      <c r="C141" s="12"/>
    </row>
    <row r="142" spans="1:3" ht="15.75" customHeight="1">
      <c r="A142" s="9">
        <v>139</v>
      </c>
      <c r="B142" s="10" t="s">
        <v>180</v>
      </c>
      <c r="C142" s="12"/>
    </row>
    <row r="143" spans="1:3" ht="15.75" customHeight="1">
      <c r="A143" s="9">
        <v>140</v>
      </c>
      <c r="B143" s="10" t="s">
        <v>181</v>
      </c>
      <c r="C143" s="12"/>
    </row>
    <row r="144" spans="1:3" ht="15.75" customHeight="1">
      <c r="A144" s="9">
        <v>141</v>
      </c>
      <c r="B144" s="10" t="s">
        <v>182</v>
      </c>
      <c r="C144" s="12" t="str">
        <f>"136,6494"</f>
        <v>136,6494</v>
      </c>
    </row>
    <row r="145" spans="1:3" ht="15.75" customHeight="1">
      <c r="A145" s="9">
        <v>142</v>
      </c>
      <c r="B145" s="10" t="s">
        <v>183</v>
      </c>
      <c r="C145" s="5" t="str">
        <f>"25,5478"</f>
        <v>25,5478</v>
      </c>
    </row>
    <row r="146" spans="1:3" ht="15.75" customHeight="1">
      <c r="A146" s="9">
        <v>143</v>
      </c>
      <c r="B146" s="10" t="s">
        <v>184</v>
      </c>
      <c r="C146" s="5" t="str">
        <f>"235,2920"</f>
        <v>235,2920</v>
      </c>
    </row>
    <row r="147" spans="1:3" ht="15.75" customHeight="1">
      <c r="A147" s="9">
        <v>144</v>
      </c>
      <c r="B147" s="10" t="s">
        <v>185</v>
      </c>
      <c r="C147" s="5" t="str">
        <f>"212,8921"</f>
        <v>212,8921</v>
      </c>
    </row>
    <row r="148" spans="1:3" ht="15.75" customHeight="1">
      <c r="A148" s="9">
        <v>145</v>
      </c>
      <c r="B148" s="10" t="s">
        <v>186</v>
      </c>
      <c r="C148" s="5"/>
    </row>
    <row r="149" spans="1:3" ht="15.75" customHeight="1">
      <c r="A149" s="9">
        <v>146</v>
      </c>
      <c r="B149" s="10" t="s">
        <v>187</v>
      </c>
      <c r="C149" s="5"/>
    </row>
    <row r="150" spans="1:3" ht="15.75" customHeight="1">
      <c r="A150" s="9">
        <v>147</v>
      </c>
      <c r="B150" s="10" t="s">
        <v>188</v>
      </c>
      <c r="C150" s="5">
        <v>2.58E-2</v>
      </c>
    </row>
    <row r="151" spans="1:3" ht="15.75" customHeight="1">
      <c r="A151" s="9">
        <v>148</v>
      </c>
      <c r="B151" s="10" t="s">
        <v>189</v>
      </c>
      <c r="C151" s="5">
        <v>0.50380000000000003</v>
      </c>
    </row>
    <row r="152" spans="1:3" ht="15.75" customHeight="1">
      <c r="A152" s="9">
        <v>149</v>
      </c>
      <c r="B152" s="10" t="s">
        <v>190</v>
      </c>
      <c r="C152" s="5" t="s">
        <v>191</v>
      </c>
    </row>
    <row r="153" spans="1:3" ht="15.75" customHeight="1">
      <c r="A153" s="9">
        <v>150</v>
      </c>
      <c r="B153" s="10" t="s">
        <v>192</v>
      </c>
      <c r="C153" s="5" t="str">
        <f>"10,2299"</f>
        <v>10,2299</v>
      </c>
    </row>
    <row r="154" spans="1:3" ht="15.75" customHeight="1">
      <c r="A154" s="9">
        <v>151</v>
      </c>
      <c r="B154" s="10" t="s">
        <v>193</v>
      </c>
      <c r="C154" s="12">
        <v>2.5760000000000002E-3</v>
      </c>
    </row>
    <row r="155" spans="1:3" ht="15.75" customHeight="1">
      <c r="A155" s="9">
        <v>152</v>
      </c>
      <c r="B155" s="10" t="s">
        <v>194</v>
      </c>
      <c r="C155" s="12">
        <v>8.3720000000000003E-2</v>
      </c>
    </row>
    <row r="156" spans="1:3" ht="15.75" customHeight="1">
      <c r="A156" s="9">
        <v>153</v>
      </c>
      <c r="B156" s="10" t="s">
        <v>195</v>
      </c>
      <c r="C156" s="12">
        <v>0.30139199999999999</v>
      </c>
    </row>
    <row r="157" spans="1:3" ht="15.75" customHeight="1">
      <c r="A157" s="9">
        <v>154</v>
      </c>
      <c r="B157" s="13" t="s">
        <v>196</v>
      </c>
      <c r="C157" s="12">
        <v>1.24936</v>
      </c>
    </row>
    <row r="158" spans="1:3" ht="15.75" customHeight="1">
      <c r="A158" s="9">
        <v>155</v>
      </c>
      <c r="B158" s="10" t="s">
        <v>197</v>
      </c>
      <c r="C158" s="5"/>
    </row>
    <row r="159" spans="1:3" ht="15.75" customHeight="1">
      <c r="A159" s="9">
        <v>156</v>
      </c>
      <c r="B159" s="10" t="s">
        <v>198</v>
      </c>
      <c r="C159" s="5" t="str">
        <f>"1,6026"</f>
        <v>1,6026</v>
      </c>
    </row>
    <row r="160" spans="1:3" ht="15.75" customHeight="1">
      <c r="A160" s="9">
        <v>157</v>
      </c>
      <c r="B160" s="10" t="s">
        <v>199</v>
      </c>
      <c r="C160" s="5" t="s">
        <v>200</v>
      </c>
    </row>
    <row r="161" spans="1:3" ht="15.75" customHeight="1">
      <c r="A161" s="9">
        <v>158</v>
      </c>
      <c r="B161" s="10" t="s">
        <v>201</v>
      </c>
      <c r="C161" s="5"/>
    </row>
    <row r="162" spans="1:3" ht="15.75" customHeight="1">
      <c r="A162" s="9">
        <v>159</v>
      </c>
      <c r="B162" s="10" t="s">
        <v>202</v>
      </c>
      <c r="C162" s="5" t="s">
        <v>203</v>
      </c>
    </row>
    <row r="163" spans="1:3" ht="15.75" customHeight="1">
      <c r="A163" s="9">
        <v>160</v>
      </c>
      <c r="B163" s="10" t="s">
        <v>204</v>
      </c>
      <c r="C163" s="5"/>
    </row>
    <row r="164" spans="1:3" ht="15.75" customHeight="1">
      <c r="A164" s="9">
        <v>161</v>
      </c>
      <c r="B164" s="10" t="s">
        <v>205</v>
      </c>
      <c r="C164" s="5"/>
    </row>
    <row r="165" spans="1:3" ht="15.75" customHeight="1">
      <c r="A165" s="9">
        <v>162</v>
      </c>
      <c r="B165" s="10" t="s">
        <v>206</v>
      </c>
      <c r="C165" s="5" t="str">
        <f>"3,2435"</f>
        <v>3,2435</v>
      </c>
    </row>
    <row r="166" spans="1:3" ht="15.75" customHeight="1">
      <c r="A166" s="9">
        <v>163</v>
      </c>
      <c r="B166" s="10" t="s">
        <v>207</v>
      </c>
      <c r="C166" s="5" t="str">
        <f>"2,6354"</f>
        <v>2,6354</v>
      </c>
    </row>
    <row r="167" spans="1:3" ht="15.75" customHeight="1">
      <c r="A167" s="9">
        <v>164</v>
      </c>
      <c r="B167" s="10" t="s">
        <v>208</v>
      </c>
      <c r="C167" s="5"/>
    </row>
    <row r="168" spans="1:3" ht="15.75" customHeight="1">
      <c r="A168" s="9">
        <v>165</v>
      </c>
      <c r="B168" s="10" t="s">
        <v>209</v>
      </c>
      <c r="C168" s="5" t="str">
        <f>"18,7457"</f>
        <v>18,7457</v>
      </c>
    </row>
    <row r="169" spans="1:3" ht="15.75" customHeight="1">
      <c r="A169" s="9">
        <v>166</v>
      </c>
      <c r="B169" s="13" t="s">
        <v>210</v>
      </c>
      <c r="C169" s="12">
        <v>0.45994479999999993</v>
      </c>
    </row>
    <row r="170" spans="1:3" ht="15.75" customHeight="1">
      <c r="A170" s="9">
        <v>167</v>
      </c>
      <c r="B170" s="13" t="s">
        <v>211</v>
      </c>
      <c r="C170" s="12">
        <v>1.9319999999999997</v>
      </c>
    </row>
    <row r="171" spans="1:3" ht="15.75" customHeight="1">
      <c r="A171" s="9">
        <v>168</v>
      </c>
      <c r="B171" s="13" t="s">
        <v>212</v>
      </c>
      <c r="C171" s="12">
        <v>0.32200000000000001</v>
      </c>
    </row>
    <row r="172" spans="1:3" ht="15.75" customHeight="1">
      <c r="A172" s="9">
        <v>169</v>
      </c>
      <c r="B172" s="10" t="s">
        <v>213</v>
      </c>
      <c r="C172" s="5" t="s">
        <v>214</v>
      </c>
    </row>
    <row r="173" spans="1:3" ht="15.75" customHeight="1">
      <c r="A173" s="9">
        <v>170</v>
      </c>
      <c r="B173" s="10" t="s">
        <v>215</v>
      </c>
      <c r="C173" s="5" t="s">
        <v>216</v>
      </c>
    </row>
    <row r="174" spans="1:3" ht="15.75" customHeight="1">
      <c r="A174" s="9">
        <v>171</v>
      </c>
      <c r="B174" s="10" t="s">
        <v>217</v>
      </c>
      <c r="C174" s="12">
        <v>0.45079999999999992</v>
      </c>
    </row>
    <row r="175" spans="1:3" ht="15.75" customHeight="1">
      <c r="A175" s="9">
        <v>172</v>
      </c>
      <c r="B175" s="10" t="s">
        <v>218</v>
      </c>
      <c r="C175" s="12">
        <v>4.7656000000000004E-2</v>
      </c>
    </row>
    <row r="176" spans="1:3" ht="15.75" customHeight="1">
      <c r="A176" s="9">
        <v>173</v>
      </c>
      <c r="B176" s="10" t="s">
        <v>219</v>
      </c>
      <c r="C176" s="5" t="s">
        <v>220</v>
      </c>
    </row>
    <row r="177" spans="1:3" ht="15.75" customHeight="1">
      <c r="A177" s="9">
        <v>174</v>
      </c>
      <c r="B177" s="10" t="s">
        <v>221</v>
      </c>
      <c r="C177" s="5" t="s">
        <v>222</v>
      </c>
    </row>
    <row r="178" spans="1:3" ht="15.75" customHeight="1">
      <c r="A178" s="9">
        <v>175</v>
      </c>
      <c r="B178" s="10" t="s">
        <v>223</v>
      </c>
      <c r="C178" s="5" t="str">
        <f>"28,7434"</f>
        <v>28,7434</v>
      </c>
    </row>
    <row r="179" spans="1:3" ht="15.75" customHeight="1">
      <c r="A179" s="9">
        <v>176</v>
      </c>
      <c r="B179" s="10" t="s">
        <v>224</v>
      </c>
      <c r="C179" s="5" t="str">
        <f>"27,6393"</f>
        <v>27,6393</v>
      </c>
    </row>
    <row r="180" spans="1:3" ht="15.75" customHeight="1">
      <c r="A180" s="9">
        <v>177</v>
      </c>
      <c r="B180" s="13" t="s">
        <v>225</v>
      </c>
      <c r="C180" s="12">
        <v>0.79855999999999994</v>
      </c>
    </row>
    <row r="181" spans="1:3" ht="15.75" customHeight="1">
      <c r="A181" s="9">
        <v>178</v>
      </c>
      <c r="B181" s="10" t="s">
        <v>226</v>
      </c>
      <c r="C181" s="5" t="s">
        <v>227</v>
      </c>
    </row>
    <row r="182" spans="1:3" ht="15.75" customHeight="1">
      <c r="A182" s="9">
        <v>179</v>
      </c>
      <c r="B182" s="10" t="s">
        <v>228</v>
      </c>
      <c r="C182" s="5" t="s">
        <v>229</v>
      </c>
    </row>
    <row r="183" spans="1:3" ht="15.75" customHeight="1">
      <c r="A183" s="9">
        <v>180</v>
      </c>
      <c r="B183" s="10" t="s">
        <v>230</v>
      </c>
      <c r="C183" s="5" t="s">
        <v>231</v>
      </c>
    </row>
    <row r="184" spans="1:3" ht="15.75" customHeight="1">
      <c r="A184" s="9">
        <v>181</v>
      </c>
      <c r="B184" s="10" t="s">
        <v>232</v>
      </c>
      <c r="C184" s="5" t="s">
        <v>233</v>
      </c>
    </row>
    <row r="185" spans="1:3" ht="15.75" customHeight="1">
      <c r="A185" s="9">
        <v>182</v>
      </c>
      <c r="B185" s="10" t="s">
        <v>234</v>
      </c>
      <c r="C185" s="5" t="s">
        <v>235</v>
      </c>
    </row>
    <row r="186" spans="1:3" ht="15.75" customHeight="1">
      <c r="A186" s="9">
        <v>183</v>
      </c>
      <c r="B186" s="10" t="s">
        <v>236</v>
      </c>
      <c r="C186" s="5"/>
    </row>
    <row r="187" spans="1:3" ht="15.75" customHeight="1">
      <c r="A187" s="9">
        <v>184</v>
      </c>
      <c r="B187" s="10" t="s">
        <v>237</v>
      </c>
      <c r="C187" s="5"/>
    </row>
    <row r="188" spans="1:3" ht="15.75" customHeight="1">
      <c r="A188" s="9">
        <v>185</v>
      </c>
      <c r="B188" s="10" t="s">
        <v>238</v>
      </c>
      <c r="C188" s="5" t="str">
        <f>"17,8376"</f>
        <v>17,8376</v>
      </c>
    </row>
    <row r="189" spans="1:3" ht="15.75" customHeight="1">
      <c r="A189" s="9">
        <v>186</v>
      </c>
      <c r="B189" s="10" t="s">
        <v>239</v>
      </c>
      <c r="C189" s="5" t="s">
        <v>240</v>
      </c>
    </row>
    <row r="190" spans="1:3" ht="15.75" customHeight="1">
      <c r="A190" s="9">
        <v>187</v>
      </c>
      <c r="B190" s="10" t="s">
        <v>241</v>
      </c>
      <c r="C190" s="5" t="str">
        <f>"42,5349"</f>
        <v>42,5349</v>
      </c>
    </row>
    <row r="191" spans="1:3" ht="15.75" customHeight="1">
      <c r="A191" s="9">
        <v>188</v>
      </c>
      <c r="B191" s="10" t="s">
        <v>242</v>
      </c>
      <c r="C191" s="5" t="s">
        <v>243</v>
      </c>
    </row>
    <row r="192" spans="1:3" ht="15.75" customHeight="1">
      <c r="A192" s="9">
        <v>189</v>
      </c>
      <c r="B192" s="10" t="s">
        <v>244</v>
      </c>
      <c r="C192" s="5" t="str">
        <f>"4,1618"</f>
        <v>4,1618</v>
      </c>
    </row>
    <row r="193" spans="1:3" ht="15.75" customHeight="1">
      <c r="A193" s="9">
        <v>190</v>
      </c>
      <c r="B193" s="10" t="s">
        <v>245</v>
      </c>
      <c r="C193" s="5" t="s">
        <v>246</v>
      </c>
    </row>
    <row r="194" spans="1:3" ht="15.75" customHeight="1">
      <c r="A194" s="9">
        <v>191</v>
      </c>
      <c r="B194" s="10" t="s">
        <v>247</v>
      </c>
      <c r="C194" s="5" t="s">
        <v>248</v>
      </c>
    </row>
    <row r="195" spans="1:3" ht="15.75" customHeight="1">
      <c r="A195" s="9">
        <v>192</v>
      </c>
      <c r="B195" s="10" t="s">
        <v>249</v>
      </c>
      <c r="C195" s="5" t="s">
        <v>250</v>
      </c>
    </row>
    <row r="196" spans="1:3" ht="15.75" customHeight="1">
      <c r="A196" s="9">
        <v>193</v>
      </c>
      <c r="B196" s="11" t="s">
        <v>251</v>
      </c>
      <c r="C196" s="12">
        <v>4.6368</v>
      </c>
    </row>
    <row r="197" spans="1:3" ht="15.75" customHeight="1">
      <c r="A197" s="9">
        <v>194</v>
      </c>
      <c r="B197" s="10" t="s">
        <v>252</v>
      </c>
      <c r="C197" s="5" t="str">
        <f>"31,5232"</f>
        <v>31,5232</v>
      </c>
    </row>
    <row r="198" spans="1:3" ht="15.75" customHeight="1">
      <c r="A198" s="9">
        <v>195</v>
      </c>
      <c r="B198" s="10" t="s">
        <v>253</v>
      </c>
      <c r="C198" s="5" t="str">
        <f>"2,9491"</f>
        <v>2,9491</v>
      </c>
    </row>
    <row r="199" spans="1:3" ht="15.75" customHeight="1">
      <c r="A199" s="9">
        <v>196</v>
      </c>
      <c r="B199" s="10" t="s">
        <v>254</v>
      </c>
      <c r="C199" s="5" t="str">
        <f>"128,2341"</f>
        <v>128,2341</v>
      </c>
    </row>
    <row r="200" spans="1:3" ht="15.75" customHeight="1">
      <c r="A200" s="9">
        <v>197</v>
      </c>
      <c r="B200" s="10" t="s">
        <v>255</v>
      </c>
      <c r="C200" s="5" t="s">
        <v>256</v>
      </c>
    </row>
    <row r="201" spans="1:3" ht="15.75" customHeight="1">
      <c r="A201" s="9">
        <v>198</v>
      </c>
      <c r="B201" s="13" t="s">
        <v>255</v>
      </c>
      <c r="C201" s="12">
        <v>4.5080000000000002E-2</v>
      </c>
    </row>
    <row r="202" spans="1:3" ht="15.75" customHeight="1">
      <c r="A202" s="9">
        <v>199</v>
      </c>
      <c r="B202" s="10" t="s">
        <v>257</v>
      </c>
      <c r="C202" s="5" t="s">
        <v>258</v>
      </c>
    </row>
    <row r="203" spans="1:3" ht="15.75" customHeight="1">
      <c r="A203" s="9">
        <v>200</v>
      </c>
      <c r="B203" s="10" t="s">
        <v>259</v>
      </c>
      <c r="C203" s="5" t="s">
        <v>260</v>
      </c>
    </row>
    <row r="204" spans="1:3" ht="15.75" customHeight="1">
      <c r="A204" s="9">
        <v>201</v>
      </c>
      <c r="B204" s="10" t="s">
        <v>261</v>
      </c>
      <c r="C204" s="5"/>
    </row>
    <row r="205" spans="1:3" ht="15.75" customHeight="1">
      <c r="A205" s="9">
        <v>202</v>
      </c>
      <c r="B205" s="10" t="s">
        <v>262</v>
      </c>
      <c r="C205" s="5">
        <v>1.6</v>
      </c>
    </row>
    <row r="206" spans="1:3" ht="15.75" customHeight="1">
      <c r="A206" s="9">
        <v>203</v>
      </c>
      <c r="B206" s="10" t="s">
        <v>263</v>
      </c>
      <c r="C206" s="5">
        <v>1.6</v>
      </c>
    </row>
    <row r="207" spans="1:3" ht="15.75" customHeight="1">
      <c r="A207" s="9">
        <v>204</v>
      </c>
      <c r="B207" s="10" t="s">
        <v>264</v>
      </c>
      <c r="C207" s="5">
        <v>1.9</v>
      </c>
    </row>
    <row r="208" spans="1:3" ht="15.75" customHeight="1">
      <c r="A208" s="9">
        <v>205</v>
      </c>
      <c r="B208" s="13" t="s">
        <v>265</v>
      </c>
      <c r="C208" s="12">
        <v>1.24936</v>
      </c>
    </row>
    <row r="209" spans="1:3" ht="15.75" customHeight="1">
      <c r="A209" s="9">
        <v>206</v>
      </c>
      <c r="B209" s="10" t="s">
        <v>266</v>
      </c>
      <c r="C209" s="5" t="str">
        <f>"1,8795"</f>
        <v>1,8795</v>
      </c>
    </row>
    <row r="210" spans="1:3" ht="15.75" customHeight="1">
      <c r="A210" s="9">
        <v>207</v>
      </c>
      <c r="B210" s="10" t="s">
        <v>267</v>
      </c>
      <c r="C210" s="5" t="s">
        <v>268</v>
      </c>
    </row>
    <row r="211" spans="1:3" ht="15.75" customHeight="1">
      <c r="A211" s="9">
        <v>208</v>
      </c>
      <c r="B211" s="13" t="s">
        <v>269</v>
      </c>
      <c r="C211" s="12">
        <v>0.2576</v>
      </c>
    </row>
    <row r="212" spans="1:3" ht="15.75" customHeight="1">
      <c r="A212" s="9">
        <v>209</v>
      </c>
      <c r="B212" s="10" t="s">
        <v>270</v>
      </c>
      <c r="C212" s="5" t="s">
        <v>271</v>
      </c>
    </row>
    <row r="213" spans="1:3" ht="15.75" customHeight="1">
      <c r="A213" s="9">
        <v>210</v>
      </c>
      <c r="B213" s="10" t="s">
        <v>272</v>
      </c>
      <c r="C213" s="5" t="s">
        <v>273</v>
      </c>
    </row>
    <row r="214" spans="1:3" ht="15.75" customHeight="1">
      <c r="A214" s="9">
        <v>211</v>
      </c>
      <c r="B214" s="10" t="s">
        <v>274</v>
      </c>
      <c r="C214" s="5" t="s">
        <v>275</v>
      </c>
    </row>
    <row r="215" spans="1:3" ht="15.75" customHeight="1">
      <c r="A215" s="9">
        <v>212</v>
      </c>
      <c r="B215" s="10" t="s">
        <v>276</v>
      </c>
      <c r="C215" s="5" t="s">
        <v>277</v>
      </c>
    </row>
    <row r="216" spans="1:3" ht="15.75" customHeight="1">
      <c r="A216" s="9">
        <v>213</v>
      </c>
      <c r="B216" s="10" t="s">
        <v>278</v>
      </c>
      <c r="C216" s="5" t="s">
        <v>279</v>
      </c>
    </row>
    <row r="217" spans="1:3" ht="15.75" customHeight="1">
      <c r="A217" s="9">
        <v>214</v>
      </c>
      <c r="B217" s="13" t="s">
        <v>280</v>
      </c>
      <c r="C217" s="12">
        <v>9.6599999999999978E-2</v>
      </c>
    </row>
    <row r="218" spans="1:3" ht="15.75" customHeight="1">
      <c r="A218" s="9">
        <v>215</v>
      </c>
      <c r="B218" s="10" t="s">
        <v>281</v>
      </c>
      <c r="C218" s="5"/>
    </row>
    <row r="219" spans="1:3" ht="15.75" customHeight="1">
      <c r="A219" s="9">
        <v>216</v>
      </c>
      <c r="B219" s="10" t="s">
        <v>282</v>
      </c>
      <c r="C219" s="5"/>
    </row>
    <row r="220" spans="1:3" ht="15.75" customHeight="1">
      <c r="A220" s="9">
        <v>217</v>
      </c>
      <c r="B220" s="10" t="s">
        <v>283</v>
      </c>
      <c r="C220" s="5" t="str">
        <f>"3,6288"</f>
        <v>3,6288</v>
      </c>
    </row>
    <row r="221" spans="1:3" ht="15.75" customHeight="1">
      <c r="A221" s="9">
        <v>218</v>
      </c>
      <c r="B221" s="10" t="s">
        <v>284</v>
      </c>
      <c r="C221" s="5" t="str">
        <f>"120,7333"</f>
        <v>120,7333</v>
      </c>
    </row>
    <row r="222" spans="1:3" ht="15.75" customHeight="1">
      <c r="A222" s="9">
        <v>219</v>
      </c>
      <c r="B222" s="10" t="s">
        <v>285</v>
      </c>
      <c r="C222" s="5" t="s">
        <v>286</v>
      </c>
    </row>
    <row r="223" spans="1:3" ht="15.75" customHeight="1">
      <c r="A223" s="9">
        <v>220</v>
      </c>
      <c r="B223" s="10" t="s">
        <v>287</v>
      </c>
      <c r="C223" s="5" t="s">
        <v>288</v>
      </c>
    </row>
    <row r="224" spans="1:3" ht="15.75" customHeight="1">
      <c r="A224" s="9">
        <v>221</v>
      </c>
      <c r="B224" s="10" t="s">
        <v>289</v>
      </c>
      <c r="C224" s="5" t="s">
        <v>290</v>
      </c>
    </row>
    <row r="225" spans="1:3" ht="15.75" customHeight="1">
      <c r="A225" s="9">
        <v>222</v>
      </c>
      <c r="B225" s="13" t="s">
        <v>289</v>
      </c>
      <c r="C225" s="12">
        <v>2.5759999999999998E-2</v>
      </c>
    </row>
    <row r="226" spans="1:3" ht="15.75" customHeight="1">
      <c r="A226" s="9">
        <v>223</v>
      </c>
      <c r="B226" s="10" t="s">
        <v>291</v>
      </c>
      <c r="C226" s="5" t="str">
        <f>"34,4262"</f>
        <v>34,4262</v>
      </c>
    </row>
    <row r="227" spans="1:3" ht="15.75" customHeight="1">
      <c r="A227" s="9">
        <v>224</v>
      </c>
      <c r="B227" s="10" t="s">
        <v>292</v>
      </c>
      <c r="C227" s="5" t="str">
        <f>"9,1930"</f>
        <v>9,1930</v>
      </c>
    </row>
    <row r="228" spans="1:3" ht="15.75" customHeight="1">
      <c r="A228" s="9">
        <v>225</v>
      </c>
      <c r="B228" s="10" t="s">
        <v>293</v>
      </c>
      <c r="C228" s="5" t="str">
        <f>"12,7632"</f>
        <v>12,7632</v>
      </c>
    </row>
    <row r="229" spans="1:3" ht="15.75" customHeight="1">
      <c r="A229" s="9">
        <v>226</v>
      </c>
      <c r="B229" s="11" t="s">
        <v>294</v>
      </c>
      <c r="C229" s="12">
        <v>2.0608</v>
      </c>
    </row>
    <row r="230" spans="1:3" ht="15.75" customHeight="1">
      <c r="A230" s="9">
        <v>227</v>
      </c>
      <c r="B230" s="10" t="s">
        <v>295</v>
      </c>
      <c r="C230" s="5"/>
    </row>
    <row r="231" spans="1:3" ht="15.75" customHeight="1">
      <c r="A231" s="9">
        <v>228</v>
      </c>
      <c r="B231" s="11" t="s">
        <v>296</v>
      </c>
      <c r="C231" s="12">
        <v>3.6063999999999999E-2</v>
      </c>
    </row>
    <row r="232" spans="1:3" ht="15.75" customHeight="1">
      <c r="A232" s="9">
        <v>229</v>
      </c>
      <c r="B232" s="10" t="s">
        <v>297</v>
      </c>
      <c r="C232" s="5" t="s">
        <v>298</v>
      </c>
    </row>
    <row r="233" spans="1:3" ht="15.75" customHeight="1">
      <c r="A233" s="9">
        <v>230</v>
      </c>
      <c r="B233" s="13" t="s">
        <v>297</v>
      </c>
      <c r="C233" s="12">
        <v>3.2199999999999999E-2</v>
      </c>
    </row>
    <row r="234" spans="1:3" ht="15.75" customHeight="1">
      <c r="A234" s="9">
        <v>231</v>
      </c>
      <c r="B234" s="10" t="s">
        <v>299</v>
      </c>
      <c r="C234" s="5" t="str">
        <f>"18,7457"</f>
        <v>18,7457</v>
      </c>
    </row>
    <row r="235" spans="1:3" ht="15.75" customHeight="1">
      <c r="A235" s="9">
        <v>232</v>
      </c>
      <c r="B235" s="10" t="s">
        <v>300</v>
      </c>
      <c r="C235" s="5" t="s">
        <v>301</v>
      </c>
    </row>
    <row r="236" spans="1:3" ht="15.75" customHeight="1">
      <c r="A236" s="9">
        <v>233</v>
      </c>
      <c r="B236" s="10" t="s">
        <v>302</v>
      </c>
      <c r="C236" s="5" t="s">
        <v>303</v>
      </c>
    </row>
    <row r="237" spans="1:3" ht="15.75" customHeight="1">
      <c r="A237" s="9">
        <v>234</v>
      </c>
      <c r="B237" s="10" t="s">
        <v>304</v>
      </c>
      <c r="C237" s="5" t="s">
        <v>305</v>
      </c>
    </row>
    <row r="238" spans="1:3" ht="15.75" customHeight="1">
      <c r="A238" s="9">
        <v>235</v>
      </c>
      <c r="B238" s="10" t="s">
        <v>306</v>
      </c>
      <c r="C238" s="5" t="s">
        <v>307</v>
      </c>
    </row>
    <row r="239" spans="1:3" ht="15.75" customHeight="1">
      <c r="A239" s="9">
        <v>236</v>
      </c>
      <c r="B239" s="10" t="s">
        <v>308</v>
      </c>
      <c r="C239" s="5" t="str">
        <f>"1,4609"</f>
        <v>1,4609</v>
      </c>
    </row>
    <row r="240" spans="1:3" ht="15.75" customHeight="1">
      <c r="A240" s="9">
        <v>237</v>
      </c>
      <c r="B240" s="13" t="s">
        <v>308</v>
      </c>
      <c r="C240" s="12">
        <v>1.0304</v>
      </c>
    </row>
    <row r="241" spans="1:3" ht="15.75" customHeight="1">
      <c r="A241" s="9">
        <v>238</v>
      </c>
      <c r="B241" s="10" t="s">
        <v>309</v>
      </c>
      <c r="C241" s="5" t="s">
        <v>310</v>
      </c>
    </row>
    <row r="242" spans="1:3" ht="15.75" customHeight="1">
      <c r="A242" s="9">
        <v>239</v>
      </c>
      <c r="B242" s="10" t="s">
        <v>311</v>
      </c>
      <c r="C242" s="5" t="str">
        <f>"13,6053"</f>
        <v>13,6053</v>
      </c>
    </row>
    <row r="243" spans="1:3" ht="15.75" customHeight="1">
      <c r="A243" s="9">
        <v>240</v>
      </c>
      <c r="B243" s="10" t="s">
        <v>312</v>
      </c>
      <c r="C243" s="5" t="str">
        <f>"14,7293"</f>
        <v>14,7293</v>
      </c>
    </row>
    <row r="244" spans="1:3" ht="15.75" customHeight="1">
      <c r="A244" s="9">
        <v>241</v>
      </c>
      <c r="B244" s="10" t="s">
        <v>313</v>
      </c>
      <c r="C244" s="5" t="str">
        <f t="shared" ref="C244:C245" si="2">"13,6052"</f>
        <v>13,6052</v>
      </c>
    </row>
    <row r="245" spans="1:3" ht="15.75" customHeight="1">
      <c r="A245" s="9">
        <v>242</v>
      </c>
      <c r="B245" s="10" t="s">
        <v>314</v>
      </c>
      <c r="C245" s="5" t="str">
        <f t="shared" si="2"/>
        <v>13,6052</v>
      </c>
    </row>
    <row r="246" spans="1:3" ht="15.75" customHeight="1">
      <c r="A246" s="9">
        <v>243</v>
      </c>
      <c r="B246" s="10" t="s">
        <v>315</v>
      </c>
      <c r="C246" s="5"/>
    </row>
    <row r="247" spans="1:3" ht="15.75" customHeight="1">
      <c r="A247" s="9">
        <v>244</v>
      </c>
      <c r="B247" s="10" t="s">
        <v>316</v>
      </c>
      <c r="C247" s="5" t="str">
        <f>"1,4605"</f>
        <v>1,4605</v>
      </c>
    </row>
    <row r="248" spans="1:3" ht="15.75" customHeight="1">
      <c r="A248" s="9">
        <v>245</v>
      </c>
      <c r="B248" s="10" t="s">
        <v>317</v>
      </c>
      <c r="C248" s="5"/>
    </row>
    <row r="249" spans="1:3" ht="15.75" customHeight="1">
      <c r="A249" s="9">
        <v>246</v>
      </c>
      <c r="B249" s="10" t="s">
        <v>318</v>
      </c>
      <c r="C249" s="5" t="s">
        <v>319</v>
      </c>
    </row>
    <row r="250" spans="1:3" ht="15.75" customHeight="1">
      <c r="A250" s="9">
        <v>247</v>
      </c>
      <c r="B250" s="13" t="s">
        <v>318</v>
      </c>
      <c r="C250" s="12">
        <v>3.8639999999999994E-2</v>
      </c>
    </row>
    <row r="251" spans="1:3" ht="15.75" customHeight="1">
      <c r="A251" s="9">
        <v>248</v>
      </c>
      <c r="B251" s="10" t="s">
        <v>320</v>
      </c>
      <c r="C251" s="5" t="s">
        <v>321</v>
      </c>
    </row>
    <row r="252" spans="1:3" ht="15.75" customHeight="1">
      <c r="A252" s="9">
        <v>249</v>
      </c>
      <c r="B252" s="10" t="s">
        <v>322</v>
      </c>
      <c r="C252" s="5" t="s">
        <v>323</v>
      </c>
    </row>
    <row r="253" spans="1:3" ht="15.75" customHeight="1">
      <c r="A253" s="9">
        <v>250</v>
      </c>
      <c r="B253" s="10" t="s">
        <v>324</v>
      </c>
      <c r="C253" s="5" t="str">
        <f>"451,8859"</f>
        <v>451,8859</v>
      </c>
    </row>
    <row r="254" spans="1:3" ht="15.75" customHeight="1">
      <c r="A254" s="9">
        <v>251</v>
      </c>
      <c r="B254" s="10" t="s">
        <v>325</v>
      </c>
      <c r="C254" s="5" t="str">
        <f>"416,2107"</f>
        <v>416,2107</v>
      </c>
    </row>
    <row r="255" spans="1:3" ht="15.75" customHeight="1">
      <c r="A255" s="9">
        <v>252</v>
      </c>
      <c r="B255" s="10" t="s">
        <v>326</v>
      </c>
      <c r="C255" s="5" t="s">
        <v>327</v>
      </c>
    </row>
    <row r="256" spans="1:3" ht="15.75" customHeight="1">
      <c r="A256" s="9">
        <v>253</v>
      </c>
      <c r="B256" s="10" t="s">
        <v>328</v>
      </c>
      <c r="C256" s="5" t="s">
        <v>329</v>
      </c>
    </row>
    <row r="257" spans="1:3" ht="15.75" customHeight="1">
      <c r="A257" s="9">
        <v>254</v>
      </c>
      <c r="B257" s="13" t="s">
        <v>330</v>
      </c>
      <c r="C257" s="12">
        <v>5.7959999999999991E-3</v>
      </c>
    </row>
    <row r="258" spans="1:3" ht="15.75" customHeight="1">
      <c r="A258" s="9">
        <v>255</v>
      </c>
      <c r="B258" s="11" t="s">
        <v>331</v>
      </c>
      <c r="C258" s="12">
        <v>9.4603599999999993E-3</v>
      </c>
    </row>
    <row r="259" spans="1:3" ht="15.75" customHeight="1">
      <c r="A259" s="9">
        <v>256</v>
      </c>
      <c r="B259" s="10" t="s">
        <v>332</v>
      </c>
      <c r="C259" s="5" t="str">
        <f>"3,5800"</f>
        <v>3,5800</v>
      </c>
    </row>
    <row r="260" spans="1:3" ht="15.75" customHeight="1">
      <c r="A260" s="9">
        <v>257</v>
      </c>
      <c r="B260" s="10" t="s">
        <v>333</v>
      </c>
      <c r="C260" s="5" t="str">
        <f>"10,1029"</f>
        <v>10,1029</v>
      </c>
    </row>
    <row r="261" spans="1:3" ht="15.75" customHeight="1">
      <c r="A261" s="9">
        <v>258</v>
      </c>
      <c r="B261" s="13" t="s">
        <v>912</v>
      </c>
      <c r="C261" s="12">
        <v>15.455999999999998</v>
      </c>
    </row>
    <row r="262" spans="1:3" ht="15.75" customHeight="1">
      <c r="A262" s="9">
        <v>259</v>
      </c>
      <c r="B262" s="10" t="s">
        <v>334</v>
      </c>
      <c r="C262" s="5" t="str">
        <f>"1,1207"</f>
        <v>1,1207</v>
      </c>
    </row>
    <row r="263" spans="1:3" ht="15.75" customHeight="1">
      <c r="A263" s="9">
        <v>260</v>
      </c>
      <c r="B263" s="10" t="s">
        <v>335</v>
      </c>
      <c r="C263" s="5" t="str">
        <f>"1,7799"</f>
        <v>1,7799</v>
      </c>
    </row>
    <row r="264" spans="1:3" ht="15.75" customHeight="1">
      <c r="A264" s="9">
        <v>261</v>
      </c>
      <c r="B264" s="10" t="s">
        <v>336</v>
      </c>
      <c r="C264" s="5" t="str">
        <f>"1,6592"</f>
        <v>1,6592</v>
      </c>
    </row>
    <row r="265" spans="1:3" ht="15.75" customHeight="1">
      <c r="A265" s="9">
        <v>262</v>
      </c>
      <c r="B265" s="10" t="s">
        <v>337</v>
      </c>
      <c r="C265" s="5" t="str">
        <f>"1,9776"</f>
        <v>1,9776</v>
      </c>
    </row>
    <row r="266" spans="1:3" ht="15.75" customHeight="1">
      <c r="A266" s="9">
        <v>263</v>
      </c>
      <c r="B266" s="13" t="s">
        <v>338</v>
      </c>
      <c r="C266" s="12">
        <v>64.399999999999991</v>
      </c>
    </row>
    <row r="267" spans="1:3" ht="15.75" customHeight="1">
      <c r="A267" s="9">
        <v>264</v>
      </c>
      <c r="B267" s="10" t="s">
        <v>339</v>
      </c>
      <c r="C267" s="5" t="str">
        <f>"70,2388"</f>
        <v>70,2388</v>
      </c>
    </row>
    <row r="268" spans="1:3" ht="15.75" customHeight="1">
      <c r="A268" s="9">
        <v>265</v>
      </c>
      <c r="B268" s="10" t="s">
        <v>340</v>
      </c>
      <c r="C268" s="5"/>
    </row>
    <row r="269" spans="1:3" ht="15.75" customHeight="1">
      <c r="A269" s="9">
        <v>266</v>
      </c>
      <c r="B269" s="10" t="s">
        <v>341</v>
      </c>
      <c r="C269" s="5" t="s">
        <v>342</v>
      </c>
    </row>
    <row r="270" spans="1:3" ht="15.75" customHeight="1">
      <c r="A270" s="9">
        <v>267</v>
      </c>
      <c r="B270" s="11" t="s">
        <v>343</v>
      </c>
      <c r="C270" s="12">
        <v>1.5455999999999996</v>
      </c>
    </row>
    <row r="271" spans="1:3" ht="15.75" customHeight="1">
      <c r="A271" s="9">
        <v>268</v>
      </c>
      <c r="B271" s="10" t="s">
        <v>344</v>
      </c>
      <c r="C271" s="5" t="s">
        <v>345</v>
      </c>
    </row>
    <row r="272" spans="1:3" ht="15.75" customHeight="1">
      <c r="A272" s="9">
        <v>269</v>
      </c>
      <c r="B272" s="10" t="s">
        <v>346</v>
      </c>
      <c r="C272" s="5" t="s">
        <v>347</v>
      </c>
    </row>
    <row r="273" spans="1:3" ht="15.75" customHeight="1">
      <c r="A273" s="9">
        <v>270</v>
      </c>
      <c r="B273" s="10" t="s">
        <v>348</v>
      </c>
      <c r="C273" s="5" t="s">
        <v>349</v>
      </c>
    </row>
    <row r="274" spans="1:3" ht="15.75" customHeight="1">
      <c r="A274" s="9">
        <v>271</v>
      </c>
      <c r="B274" s="13" t="s">
        <v>348</v>
      </c>
      <c r="C274" s="12">
        <v>5.7959999999999998E-2</v>
      </c>
    </row>
    <row r="275" spans="1:3" ht="15.75" customHeight="1">
      <c r="A275" s="9">
        <v>272</v>
      </c>
      <c r="B275" s="10" t="s">
        <v>350</v>
      </c>
      <c r="C275" s="5" t="s">
        <v>351</v>
      </c>
    </row>
    <row r="276" spans="1:3" ht="15.75" customHeight="1">
      <c r="A276" s="9">
        <v>273</v>
      </c>
      <c r="B276" s="13" t="s">
        <v>913</v>
      </c>
      <c r="C276" s="12">
        <v>0.20607999999999999</v>
      </c>
    </row>
    <row r="277" spans="1:3" ht="15.75" customHeight="1">
      <c r="A277" s="9">
        <v>274</v>
      </c>
      <c r="B277" s="13" t="s">
        <v>914</v>
      </c>
      <c r="C277" s="12">
        <v>0.32200000000000001</v>
      </c>
    </row>
    <row r="278" spans="1:3" ht="15.75" customHeight="1">
      <c r="A278" s="9">
        <v>275</v>
      </c>
      <c r="B278" s="10" t="s">
        <v>352</v>
      </c>
      <c r="C278" s="5" t="s">
        <v>125</v>
      </c>
    </row>
    <row r="279" spans="1:3" ht="15.75" customHeight="1">
      <c r="A279" s="9">
        <v>276</v>
      </c>
      <c r="B279" s="10" t="s">
        <v>353</v>
      </c>
      <c r="C279" s="5"/>
    </row>
    <row r="280" spans="1:3" ht="15.75" customHeight="1">
      <c r="A280" s="9">
        <v>277</v>
      </c>
      <c r="B280" s="13" t="s">
        <v>354</v>
      </c>
      <c r="C280" s="12">
        <v>4.508</v>
      </c>
    </row>
    <row r="281" spans="1:3" ht="15.75" customHeight="1">
      <c r="A281" s="9">
        <v>278</v>
      </c>
      <c r="B281" s="10" t="s">
        <v>355</v>
      </c>
      <c r="C281" s="5" t="s">
        <v>356</v>
      </c>
    </row>
    <row r="282" spans="1:3" ht="15.75" customHeight="1">
      <c r="A282" s="9">
        <v>279</v>
      </c>
      <c r="B282" s="10" t="s">
        <v>357</v>
      </c>
      <c r="C282" s="5" t="s">
        <v>358</v>
      </c>
    </row>
    <row r="283" spans="1:3" ht="15.75" customHeight="1">
      <c r="A283" s="9">
        <v>280</v>
      </c>
      <c r="B283" s="10" t="s">
        <v>359</v>
      </c>
      <c r="C283" s="5" t="str">
        <f>"9,0686"</f>
        <v>9,0686</v>
      </c>
    </row>
    <row r="284" spans="1:3" ht="15.75" customHeight="1">
      <c r="A284" s="9">
        <v>281</v>
      </c>
      <c r="B284" s="10" t="s">
        <v>360</v>
      </c>
      <c r="C284" s="5" t="str">
        <f>"8,7447"</f>
        <v>8,7447</v>
      </c>
    </row>
    <row r="285" spans="1:3" ht="15.75" customHeight="1">
      <c r="A285" s="9">
        <v>282</v>
      </c>
      <c r="B285" s="10" t="s">
        <v>361</v>
      </c>
      <c r="C285" s="5" t="s">
        <v>362</v>
      </c>
    </row>
    <row r="286" spans="1:3" ht="15.75" customHeight="1">
      <c r="A286" s="9">
        <v>283</v>
      </c>
      <c r="B286" s="10" t="s">
        <v>363</v>
      </c>
      <c r="C286" s="5" t="s">
        <v>364</v>
      </c>
    </row>
    <row r="287" spans="1:3" ht="15.75" customHeight="1">
      <c r="A287" s="9">
        <v>284</v>
      </c>
      <c r="B287" s="13" t="s">
        <v>365</v>
      </c>
      <c r="C287" s="12">
        <v>23.183999999999997</v>
      </c>
    </row>
    <row r="288" spans="1:3" ht="15.75" customHeight="1">
      <c r="A288" s="9">
        <v>285</v>
      </c>
      <c r="B288" s="10" t="s">
        <v>366</v>
      </c>
      <c r="C288" s="5" t="str">
        <f>"18,1172"</f>
        <v>18,1172</v>
      </c>
    </row>
    <row r="289" spans="1:3" ht="15.75" customHeight="1">
      <c r="A289" s="9">
        <v>286</v>
      </c>
      <c r="B289" s="10" t="s">
        <v>367</v>
      </c>
      <c r="C289" s="5" t="str">
        <f>"1,1365"</f>
        <v>1,1365</v>
      </c>
    </row>
    <row r="290" spans="1:3" ht="15.75" customHeight="1">
      <c r="A290" s="9">
        <v>287</v>
      </c>
      <c r="B290" s="10" t="s">
        <v>368</v>
      </c>
      <c r="C290" s="5" t="str">
        <f>"27,4936"</f>
        <v>27,4936</v>
      </c>
    </row>
    <row r="291" spans="1:3" ht="15.75" customHeight="1">
      <c r="A291" s="9">
        <v>288</v>
      </c>
      <c r="B291" s="10" t="s">
        <v>369</v>
      </c>
      <c r="C291" s="5" t="s">
        <v>370</v>
      </c>
    </row>
    <row r="292" spans="1:3" ht="15.75" customHeight="1">
      <c r="A292" s="9">
        <v>289</v>
      </c>
      <c r="B292" s="13" t="s">
        <v>371</v>
      </c>
      <c r="C292" s="12">
        <v>4.3791999999999998E-2</v>
      </c>
    </row>
    <row r="293" spans="1:3" ht="15.75" customHeight="1">
      <c r="A293" s="9">
        <v>290</v>
      </c>
      <c r="B293" s="10" t="s">
        <v>372</v>
      </c>
      <c r="C293" s="5" t="s">
        <v>373</v>
      </c>
    </row>
    <row r="294" spans="1:3" ht="15.75" customHeight="1">
      <c r="A294" s="9">
        <v>291</v>
      </c>
      <c r="B294" s="10" t="s">
        <v>374</v>
      </c>
      <c r="C294" s="5"/>
    </row>
    <row r="295" spans="1:3" ht="15.75" customHeight="1">
      <c r="A295" s="9">
        <v>292</v>
      </c>
      <c r="B295" s="11" t="s">
        <v>375</v>
      </c>
      <c r="C295" s="12">
        <v>1.9319999999999997E-2</v>
      </c>
    </row>
    <row r="296" spans="1:3" ht="15.75" customHeight="1">
      <c r="A296" s="9">
        <v>293</v>
      </c>
      <c r="B296" s="10" t="s">
        <v>376</v>
      </c>
      <c r="C296" s="5" t="s">
        <v>377</v>
      </c>
    </row>
    <row r="297" spans="1:3" ht="15.75" customHeight="1">
      <c r="A297" s="9">
        <v>294</v>
      </c>
      <c r="B297" s="10" t="s">
        <v>378</v>
      </c>
      <c r="C297" s="5" t="str">
        <f>"51,8407"</f>
        <v>51,8407</v>
      </c>
    </row>
    <row r="298" spans="1:3" ht="15.75" customHeight="1">
      <c r="A298" s="9">
        <v>295</v>
      </c>
      <c r="B298" s="10" t="s">
        <v>379</v>
      </c>
      <c r="C298" s="5" t="s">
        <v>380</v>
      </c>
    </row>
    <row r="299" spans="1:3" ht="15.75" customHeight="1">
      <c r="A299" s="9">
        <v>296</v>
      </c>
      <c r="B299" s="11" t="s">
        <v>381</v>
      </c>
      <c r="C299" s="12">
        <v>56.034439999999996</v>
      </c>
    </row>
    <row r="300" spans="1:3" ht="15.75" customHeight="1">
      <c r="A300" s="9">
        <v>297</v>
      </c>
      <c r="B300" s="10" t="s">
        <v>382</v>
      </c>
      <c r="C300" s="5" t="str">
        <f>"29,4115"</f>
        <v>29,4115</v>
      </c>
    </row>
    <row r="301" spans="1:3" ht="15.75" customHeight="1">
      <c r="A301" s="9">
        <v>298</v>
      </c>
      <c r="B301" s="10" t="s">
        <v>383</v>
      </c>
      <c r="C301" s="5" t="str">
        <f>"21,7727"</f>
        <v>21,7727</v>
      </c>
    </row>
    <row r="302" spans="1:3" ht="15.75" customHeight="1">
      <c r="A302" s="9">
        <v>299</v>
      </c>
      <c r="B302" s="10" t="s">
        <v>384</v>
      </c>
      <c r="C302" s="5"/>
    </row>
    <row r="303" spans="1:3" ht="15.75" customHeight="1">
      <c r="A303" s="9">
        <v>300</v>
      </c>
      <c r="B303" s="10" t="s">
        <v>385</v>
      </c>
      <c r="C303" s="5" t="str">
        <f>"320,5854"</f>
        <v>320,5854</v>
      </c>
    </row>
    <row r="304" spans="1:3" ht="15.75" customHeight="1">
      <c r="A304" s="9">
        <v>301</v>
      </c>
      <c r="B304" s="11" t="s">
        <v>386</v>
      </c>
      <c r="C304" s="12">
        <v>6.4399999999999999E-2</v>
      </c>
    </row>
    <row r="305" spans="1:3" ht="15.75" customHeight="1">
      <c r="A305" s="9">
        <v>302</v>
      </c>
      <c r="B305" s="10" t="s">
        <v>387</v>
      </c>
      <c r="C305" s="5" t="s">
        <v>388</v>
      </c>
    </row>
    <row r="306" spans="1:3" ht="15.75" customHeight="1">
      <c r="A306" s="9">
        <v>303</v>
      </c>
      <c r="B306" s="13" t="s">
        <v>389</v>
      </c>
      <c r="C306" s="12">
        <v>9.66</v>
      </c>
    </row>
    <row r="307" spans="1:3" ht="15.75" customHeight="1">
      <c r="A307" s="9">
        <v>304</v>
      </c>
      <c r="B307" s="10" t="s">
        <v>390</v>
      </c>
      <c r="C307" s="5" t="s">
        <v>391</v>
      </c>
    </row>
    <row r="308" spans="1:3" ht="15.75" customHeight="1">
      <c r="A308" s="9">
        <v>305</v>
      </c>
      <c r="B308" s="10" t="s">
        <v>392</v>
      </c>
      <c r="C308" s="5" t="str">
        <f>"43,7628"</f>
        <v>43,7628</v>
      </c>
    </row>
    <row r="309" spans="1:3" ht="15.75" customHeight="1">
      <c r="A309" s="9">
        <v>306</v>
      </c>
      <c r="B309" s="10" t="s">
        <v>393</v>
      </c>
      <c r="C309" s="5"/>
    </row>
    <row r="310" spans="1:3" ht="15.75" customHeight="1">
      <c r="A310" s="9">
        <v>307</v>
      </c>
      <c r="B310" s="10" t="s">
        <v>394</v>
      </c>
      <c r="C310" s="5" t="str">
        <f>"42,0793"</f>
        <v>42,0793</v>
      </c>
    </row>
    <row r="311" spans="1:3" ht="15.75" customHeight="1">
      <c r="A311" s="9">
        <v>308</v>
      </c>
      <c r="B311" s="10" t="s">
        <v>395</v>
      </c>
      <c r="C311" s="5"/>
    </row>
    <row r="312" spans="1:3" ht="15.75" customHeight="1">
      <c r="A312" s="9">
        <v>309</v>
      </c>
      <c r="B312" s="11" t="s">
        <v>396</v>
      </c>
      <c r="C312" s="12">
        <v>16.744</v>
      </c>
    </row>
    <row r="313" spans="1:3" ht="15.75" customHeight="1">
      <c r="A313" s="9">
        <v>310</v>
      </c>
      <c r="B313" s="11" t="s">
        <v>397</v>
      </c>
      <c r="C313" s="12">
        <v>6.0643869999999996E-2</v>
      </c>
    </row>
    <row r="314" spans="1:3" ht="15.75" customHeight="1">
      <c r="A314" s="9">
        <v>311</v>
      </c>
      <c r="B314" s="10" t="s">
        <v>398</v>
      </c>
      <c r="C314" s="5" t="s">
        <v>399</v>
      </c>
    </row>
    <row r="315" spans="1:3" ht="15.75" customHeight="1">
      <c r="A315" s="9">
        <v>312</v>
      </c>
      <c r="B315" s="10" t="s">
        <v>400</v>
      </c>
      <c r="C315" s="5" t="s">
        <v>401</v>
      </c>
    </row>
    <row r="316" spans="1:3" ht="15.75" customHeight="1">
      <c r="A316" s="9">
        <v>313</v>
      </c>
      <c r="B316" s="11" t="s">
        <v>402</v>
      </c>
      <c r="C316" s="12">
        <v>0.30564239999999998</v>
      </c>
    </row>
    <row r="317" spans="1:3" ht="15.75" customHeight="1">
      <c r="A317" s="9">
        <v>314</v>
      </c>
      <c r="B317" s="10" t="s">
        <v>403</v>
      </c>
      <c r="C317" s="5" t="s">
        <v>404</v>
      </c>
    </row>
    <row r="318" spans="1:3" ht="15.75" customHeight="1">
      <c r="A318" s="9">
        <v>315</v>
      </c>
      <c r="B318" s="10" t="s">
        <v>405</v>
      </c>
      <c r="C318" s="5" t="str">
        <f>"8,3803"</f>
        <v>8,3803</v>
      </c>
    </row>
    <row r="319" spans="1:3" ht="15.75" customHeight="1">
      <c r="A319" s="9">
        <v>316</v>
      </c>
      <c r="B319" s="11" t="s">
        <v>406</v>
      </c>
      <c r="C319" s="12">
        <v>8.372000000000001E-3</v>
      </c>
    </row>
    <row r="320" spans="1:3" ht="15.75" customHeight="1">
      <c r="A320" s="9">
        <v>317</v>
      </c>
      <c r="B320" s="13" t="s">
        <v>407</v>
      </c>
      <c r="C320" s="12">
        <v>9.0160000000000004E-2</v>
      </c>
    </row>
    <row r="321" spans="1:3" ht="15.75" customHeight="1">
      <c r="A321" s="9">
        <v>318</v>
      </c>
      <c r="B321" s="10" t="s">
        <v>408</v>
      </c>
      <c r="C321" s="5" t="s">
        <v>409</v>
      </c>
    </row>
    <row r="322" spans="1:3" ht="15.75" customHeight="1">
      <c r="A322" s="9">
        <v>319</v>
      </c>
      <c r="B322" s="10" t="s">
        <v>410</v>
      </c>
      <c r="C322" s="5" t="s">
        <v>411</v>
      </c>
    </row>
    <row r="323" spans="1:3" ht="15.75" customHeight="1">
      <c r="A323" s="9">
        <v>320</v>
      </c>
      <c r="B323" s="10" t="s">
        <v>412</v>
      </c>
      <c r="C323" s="5" t="s">
        <v>413</v>
      </c>
    </row>
    <row r="324" spans="1:3" ht="15.75" customHeight="1">
      <c r="A324" s="9">
        <v>321</v>
      </c>
      <c r="B324" s="10" t="s">
        <v>414</v>
      </c>
      <c r="C324" s="5" t="s">
        <v>415</v>
      </c>
    </row>
    <row r="325" spans="1:3" ht="15.75" customHeight="1">
      <c r="A325" s="9">
        <v>322</v>
      </c>
      <c r="B325" s="10" t="s">
        <v>416</v>
      </c>
      <c r="C325" s="5"/>
    </row>
    <row r="326" spans="1:3" ht="15.75" customHeight="1">
      <c r="A326" s="9">
        <v>323</v>
      </c>
      <c r="B326" s="13" t="s">
        <v>417</v>
      </c>
      <c r="C326" s="12">
        <v>1.4167999999999998E-2</v>
      </c>
    </row>
    <row r="327" spans="1:3" ht="15.75" customHeight="1">
      <c r="A327" s="9">
        <v>324</v>
      </c>
      <c r="B327" s="10" t="s">
        <v>418</v>
      </c>
      <c r="C327" s="5" t="s">
        <v>419</v>
      </c>
    </row>
    <row r="328" spans="1:3" ht="15.75" customHeight="1">
      <c r="A328" s="9">
        <v>325</v>
      </c>
      <c r="B328" s="10" t="s">
        <v>420</v>
      </c>
      <c r="C328" s="5" t="s">
        <v>421</v>
      </c>
    </row>
    <row r="329" spans="1:3" ht="15.75" customHeight="1">
      <c r="A329" s="9">
        <v>326</v>
      </c>
      <c r="B329" s="11" t="s">
        <v>422</v>
      </c>
      <c r="C329" s="12">
        <v>1.309896E-2</v>
      </c>
    </row>
    <row r="330" spans="1:3" ht="15.75" customHeight="1">
      <c r="A330" s="9">
        <v>327</v>
      </c>
      <c r="B330" s="10" t="s">
        <v>423</v>
      </c>
      <c r="C330" s="5"/>
    </row>
    <row r="331" spans="1:3" ht="15.75" customHeight="1">
      <c r="A331" s="9">
        <v>328</v>
      </c>
      <c r="B331" s="10" t="s">
        <v>424</v>
      </c>
      <c r="C331" s="5" t="str">
        <f>"4,1900"</f>
        <v>4,1900</v>
      </c>
    </row>
    <row r="332" spans="1:3" ht="15.75" customHeight="1">
      <c r="A332" s="9">
        <v>329</v>
      </c>
      <c r="B332" s="13" t="s">
        <v>424</v>
      </c>
      <c r="C332" s="12">
        <v>6.4399999999999995</v>
      </c>
    </row>
    <row r="333" spans="1:3" ht="15.75" customHeight="1">
      <c r="A333" s="9">
        <v>330</v>
      </c>
      <c r="B333" s="13" t="s">
        <v>425</v>
      </c>
      <c r="C333" s="12">
        <v>8.3719999999999999</v>
      </c>
    </row>
    <row r="334" spans="1:3" ht="15.75" customHeight="1">
      <c r="A334" s="9">
        <v>331</v>
      </c>
      <c r="B334" s="10" t="s">
        <v>426</v>
      </c>
      <c r="C334" s="5" t="str">
        <f>"19,7336"</f>
        <v>19,7336</v>
      </c>
    </row>
    <row r="335" spans="1:3" ht="15.75" customHeight="1">
      <c r="A335" s="9">
        <v>332</v>
      </c>
      <c r="B335" s="10" t="s">
        <v>427</v>
      </c>
      <c r="C335" s="5" t="str">
        <f>"5,3985"</f>
        <v>5,3985</v>
      </c>
    </row>
    <row r="336" spans="1:3" ht="15.75" customHeight="1">
      <c r="A336" s="9">
        <v>333</v>
      </c>
      <c r="B336" s="13" t="s">
        <v>428</v>
      </c>
      <c r="C336" s="12">
        <v>0.96599999999999986</v>
      </c>
    </row>
    <row r="337" spans="1:3" ht="15.75" customHeight="1">
      <c r="A337" s="9">
        <v>334</v>
      </c>
      <c r="B337" s="10" t="s">
        <v>429</v>
      </c>
      <c r="C337" s="5" t="str">
        <f>"1,9694"</f>
        <v>1,9694</v>
      </c>
    </row>
    <row r="338" spans="1:3" ht="15.75" customHeight="1">
      <c r="A338" s="9">
        <v>335</v>
      </c>
      <c r="B338" s="10" t="s">
        <v>430</v>
      </c>
      <c r="C338" s="5" t="str">
        <f>"261,2045"</f>
        <v>261,2045</v>
      </c>
    </row>
    <row r="339" spans="1:3" ht="15.75" customHeight="1">
      <c r="A339" s="9">
        <v>336</v>
      </c>
      <c r="B339" s="10" t="s">
        <v>431</v>
      </c>
      <c r="C339" s="5" t="str">
        <f>"117,2291"</f>
        <v>117,2291</v>
      </c>
    </row>
    <row r="340" spans="1:3" ht="15.75" customHeight="1">
      <c r="A340" s="9">
        <v>337</v>
      </c>
      <c r="B340" s="10" t="s">
        <v>432</v>
      </c>
      <c r="C340" s="5" t="str">
        <f>"560,8446"</f>
        <v>560,8446</v>
      </c>
    </row>
    <row r="341" spans="1:3" ht="15.75" customHeight="1">
      <c r="A341" s="9">
        <v>338</v>
      </c>
      <c r="B341" s="10" t="s">
        <v>433</v>
      </c>
      <c r="C341" s="5" t="str">
        <f>"184,2013"</f>
        <v>184,2013</v>
      </c>
    </row>
    <row r="342" spans="1:3" ht="15.75" customHeight="1">
      <c r="A342" s="9">
        <v>339</v>
      </c>
      <c r="B342" s="10" t="s">
        <v>434</v>
      </c>
      <c r="C342" s="5" t="str">
        <f>"694,3449"</f>
        <v>694,3449</v>
      </c>
    </row>
    <row r="343" spans="1:3" ht="15.75" customHeight="1">
      <c r="A343" s="9">
        <v>340</v>
      </c>
      <c r="B343" s="10" t="s">
        <v>435</v>
      </c>
      <c r="C343" s="5" t="str">
        <f>"343,7463"</f>
        <v>343,7463</v>
      </c>
    </row>
    <row r="344" spans="1:3" ht="15.75" customHeight="1">
      <c r="A344" s="9">
        <v>341</v>
      </c>
      <c r="B344" s="10" t="s">
        <v>436</v>
      </c>
      <c r="C344" s="5" t="str">
        <f>"50,6592"</f>
        <v>50,6592</v>
      </c>
    </row>
    <row r="345" spans="1:3" ht="15.75" customHeight="1">
      <c r="A345" s="9">
        <v>342</v>
      </c>
      <c r="B345" s="10" t="s">
        <v>437</v>
      </c>
      <c r="C345" s="5"/>
    </row>
    <row r="346" spans="1:3" ht="15.75" customHeight="1">
      <c r="A346" s="9">
        <v>343</v>
      </c>
      <c r="B346" s="10" t="s">
        <v>438</v>
      </c>
      <c r="C346" s="5" t="str">
        <f>"560,8446"</f>
        <v>560,8446</v>
      </c>
    </row>
    <row r="347" spans="1:3" ht="15.75" customHeight="1">
      <c r="A347" s="9">
        <v>344</v>
      </c>
      <c r="B347" s="10" t="s">
        <v>439</v>
      </c>
      <c r="C347" s="5" t="s">
        <v>440</v>
      </c>
    </row>
    <row r="348" spans="1:3" ht="15.75" customHeight="1">
      <c r="A348" s="9">
        <v>345</v>
      </c>
      <c r="B348" s="10" t="s">
        <v>441</v>
      </c>
      <c r="C348" s="5" t="s">
        <v>440</v>
      </c>
    </row>
    <row r="349" spans="1:3" ht="15.75" customHeight="1">
      <c r="A349" s="9">
        <v>346</v>
      </c>
      <c r="B349" s="10" t="s">
        <v>442</v>
      </c>
      <c r="C349" s="5" t="str">
        <f>"502,9546"</f>
        <v>502,9546</v>
      </c>
    </row>
    <row r="350" spans="1:3" ht="15.75" customHeight="1">
      <c r="A350" s="9">
        <v>347</v>
      </c>
      <c r="B350" s="10" t="s">
        <v>443</v>
      </c>
      <c r="C350" s="5"/>
    </row>
    <row r="351" spans="1:3" ht="15.75" customHeight="1">
      <c r="A351" s="9">
        <v>348</v>
      </c>
      <c r="B351" s="10" t="s">
        <v>444</v>
      </c>
      <c r="C351" s="5"/>
    </row>
    <row r="352" spans="1:3" ht="15.75" customHeight="1">
      <c r="A352" s="9">
        <v>349</v>
      </c>
      <c r="B352" s="13" t="s">
        <v>445</v>
      </c>
      <c r="C352" s="12">
        <v>5.1520000000000001</v>
      </c>
    </row>
    <row r="353" spans="1:3" ht="15.75" customHeight="1">
      <c r="A353" s="9">
        <v>350</v>
      </c>
      <c r="B353" s="10" t="s">
        <v>446</v>
      </c>
      <c r="C353" s="5"/>
    </row>
    <row r="354" spans="1:3" ht="15.75" customHeight="1">
      <c r="A354" s="9">
        <v>351</v>
      </c>
      <c r="B354" s="10" t="s">
        <v>447</v>
      </c>
      <c r="C354" s="5"/>
    </row>
    <row r="355" spans="1:3" ht="15.75" customHeight="1">
      <c r="A355" s="9">
        <v>352</v>
      </c>
      <c r="B355" s="10" t="s">
        <v>448</v>
      </c>
      <c r="C355" s="5" t="s">
        <v>449</v>
      </c>
    </row>
    <row r="356" spans="1:3" ht="15.75" customHeight="1">
      <c r="A356" s="9">
        <v>353</v>
      </c>
      <c r="B356" s="10" t="s">
        <v>450</v>
      </c>
      <c r="C356" s="5" t="s">
        <v>451</v>
      </c>
    </row>
    <row r="357" spans="1:3" ht="15.75" customHeight="1">
      <c r="A357" s="9">
        <v>354</v>
      </c>
      <c r="B357" s="10" t="s">
        <v>452</v>
      </c>
      <c r="C357" s="5" t="s">
        <v>453</v>
      </c>
    </row>
    <row r="358" spans="1:3" ht="15.75" customHeight="1">
      <c r="A358" s="9">
        <v>355</v>
      </c>
      <c r="B358" s="10" t="s">
        <v>454</v>
      </c>
      <c r="C358" s="5"/>
    </row>
    <row r="359" spans="1:3" ht="15.75" customHeight="1">
      <c r="A359" s="9">
        <v>356</v>
      </c>
      <c r="B359" s="10" t="s">
        <v>455</v>
      </c>
      <c r="C359" s="5" t="s">
        <v>456</v>
      </c>
    </row>
    <row r="360" spans="1:3" ht="15.75" customHeight="1">
      <c r="A360" s="9">
        <v>357</v>
      </c>
      <c r="B360" s="10" t="s">
        <v>457</v>
      </c>
      <c r="C360" s="5" t="s">
        <v>458</v>
      </c>
    </row>
    <row r="361" spans="1:3" ht="15.75" customHeight="1">
      <c r="A361" s="9">
        <v>358</v>
      </c>
      <c r="B361" s="10" t="s">
        <v>459</v>
      </c>
      <c r="C361" s="5" t="s">
        <v>7</v>
      </c>
    </row>
    <row r="362" spans="1:3" ht="15.75" customHeight="1">
      <c r="A362" s="9">
        <v>359</v>
      </c>
      <c r="B362" s="10" t="s">
        <v>460</v>
      </c>
      <c r="C362" s="5"/>
    </row>
    <row r="363" spans="1:3" ht="15.75" customHeight="1">
      <c r="A363" s="9">
        <v>360</v>
      </c>
      <c r="B363" s="10" t="s">
        <v>461</v>
      </c>
      <c r="C363" s="5" t="str">
        <f>"230,8215"</f>
        <v>230,8215</v>
      </c>
    </row>
    <row r="364" spans="1:3" ht="15.75" customHeight="1">
      <c r="A364" s="9">
        <v>361</v>
      </c>
      <c r="B364" s="10" t="s">
        <v>462</v>
      </c>
      <c r="C364" s="5" t="s">
        <v>463</v>
      </c>
    </row>
    <row r="365" spans="1:3" ht="15.75" customHeight="1">
      <c r="A365" s="9">
        <v>362</v>
      </c>
      <c r="B365" s="10" t="s">
        <v>464</v>
      </c>
      <c r="C365" s="5" t="str">
        <f>"9,4573"</f>
        <v>9,4573</v>
      </c>
    </row>
    <row r="366" spans="1:3" ht="15.75" customHeight="1">
      <c r="A366" s="9">
        <v>363</v>
      </c>
      <c r="B366" s="10" t="s">
        <v>465</v>
      </c>
      <c r="C366" s="5" t="str">
        <f>"181,0999"</f>
        <v>181,0999</v>
      </c>
    </row>
    <row r="367" spans="1:3" ht="15.75" customHeight="1">
      <c r="A367" s="9">
        <v>364</v>
      </c>
      <c r="B367" s="10" t="s">
        <v>466</v>
      </c>
      <c r="C367" s="5" t="str">
        <f>"664,0330"</f>
        <v>664,0330</v>
      </c>
    </row>
    <row r="368" spans="1:3" ht="15.75" customHeight="1">
      <c r="A368" s="9">
        <v>365</v>
      </c>
      <c r="B368" s="10" t="s">
        <v>467</v>
      </c>
      <c r="C368" s="5" t="str">
        <f>"1,2053"</f>
        <v>1,2053</v>
      </c>
    </row>
    <row r="369" spans="1:3" ht="15.75" customHeight="1">
      <c r="A369" s="9">
        <v>366</v>
      </c>
      <c r="B369" s="10" t="s">
        <v>468</v>
      </c>
      <c r="C369" s="5" t="s">
        <v>469</v>
      </c>
    </row>
    <row r="370" spans="1:3" ht="15.75" customHeight="1">
      <c r="A370" s="9">
        <v>367</v>
      </c>
      <c r="B370" s="10" t="s">
        <v>470</v>
      </c>
      <c r="C370" s="5" t="str">
        <f>"484,7015"</f>
        <v>484,7015</v>
      </c>
    </row>
    <row r="371" spans="1:3" ht="15.75" customHeight="1">
      <c r="A371" s="9">
        <v>368</v>
      </c>
      <c r="B371" s="10" t="s">
        <v>471</v>
      </c>
      <c r="C371" s="5"/>
    </row>
    <row r="372" spans="1:3" ht="15.75" customHeight="1">
      <c r="A372" s="9">
        <v>369</v>
      </c>
      <c r="B372" s="10" t="s">
        <v>472</v>
      </c>
      <c r="C372" s="5" t="str">
        <f>"673,8179"</f>
        <v>673,8179</v>
      </c>
    </row>
    <row r="373" spans="1:3" ht="15.75" customHeight="1">
      <c r="A373" s="9">
        <v>370</v>
      </c>
      <c r="B373" s="10" t="s">
        <v>473</v>
      </c>
      <c r="C373" s="5" t="str">
        <f>"449,2645"</f>
        <v>449,2645</v>
      </c>
    </row>
    <row r="374" spans="1:3" ht="15.75" customHeight="1">
      <c r="A374" s="9">
        <v>371</v>
      </c>
      <c r="B374" s="10" t="s">
        <v>474</v>
      </c>
      <c r="C374" s="5" t="str">
        <f>"773,9281"</f>
        <v>773,9281</v>
      </c>
    </row>
    <row r="375" spans="1:3" ht="15.75" customHeight="1">
      <c r="A375" s="9">
        <v>372</v>
      </c>
      <c r="B375" s="10" t="s">
        <v>475</v>
      </c>
      <c r="C375" s="5" t="s">
        <v>421</v>
      </c>
    </row>
    <row r="376" spans="1:3" ht="15.75" customHeight="1">
      <c r="A376" s="9">
        <v>373</v>
      </c>
      <c r="B376" s="10" t="s">
        <v>476</v>
      </c>
      <c r="C376" s="5" t="str">
        <f>"17,6469"</f>
        <v>17,6469</v>
      </c>
    </row>
    <row r="377" spans="1:3" ht="15.75" customHeight="1">
      <c r="A377" s="9">
        <v>374</v>
      </c>
      <c r="B377" s="10" t="s">
        <v>477</v>
      </c>
      <c r="C377" s="5" t="str">
        <f>"4,3068"</f>
        <v>4,3068</v>
      </c>
    </row>
    <row r="378" spans="1:3" ht="15.75" customHeight="1">
      <c r="A378" s="9">
        <v>375</v>
      </c>
      <c r="B378" s="10" t="s">
        <v>478</v>
      </c>
      <c r="C378" s="5"/>
    </row>
    <row r="379" spans="1:3" ht="15.75" customHeight="1">
      <c r="A379" s="9">
        <v>376</v>
      </c>
      <c r="B379" s="11" t="s">
        <v>479</v>
      </c>
      <c r="C379" s="12">
        <v>0.90159999999999985</v>
      </c>
    </row>
    <row r="380" spans="1:3" ht="15.75" customHeight="1">
      <c r="A380" s="9">
        <v>377</v>
      </c>
      <c r="B380" s="10" t="s">
        <v>480</v>
      </c>
      <c r="C380" s="5" t="str">
        <f>"1,8746"</f>
        <v>1,8746</v>
      </c>
    </row>
    <row r="381" spans="1:3" ht="15.75" customHeight="1">
      <c r="A381" s="9">
        <v>378</v>
      </c>
      <c r="B381" s="10" t="s">
        <v>481</v>
      </c>
      <c r="C381" s="5" t="s">
        <v>482</v>
      </c>
    </row>
    <row r="382" spans="1:3" ht="15.75" customHeight="1">
      <c r="A382" s="9">
        <v>379</v>
      </c>
      <c r="B382" s="10" t="s">
        <v>483</v>
      </c>
      <c r="C382" s="5" t="str">
        <f>"6,4517"</f>
        <v>6,4517</v>
      </c>
    </row>
    <row r="383" spans="1:3" ht="15.75" customHeight="1">
      <c r="A383" s="9">
        <v>380</v>
      </c>
      <c r="B383" s="10" t="s">
        <v>484</v>
      </c>
      <c r="C383" s="5" t="str">
        <f>"1,3529"</f>
        <v>1,3529</v>
      </c>
    </row>
    <row r="384" spans="1:3" ht="15.75" customHeight="1">
      <c r="A384" s="9">
        <v>381</v>
      </c>
      <c r="B384" s="10" t="s">
        <v>485</v>
      </c>
      <c r="C384" s="5" t="str">
        <f>"7,2309"</f>
        <v>7,2309</v>
      </c>
    </row>
    <row r="385" spans="1:3" ht="15.75" customHeight="1">
      <c r="A385" s="9">
        <v>382</v>
      </c>
      <c r="B385" s="10" t="s">
        <v>486</v>
      </c>
      <c r="C385" s="5" t="s">
        <v>487</v>
      </c>
    </row>
    <row r="386" spans="1:3" ht="15.75" customHeight="1">
      <c r="A386" s="9">
        <v>383</v>
      </c>
      <c r="B386" s="10" t="s">
        <v>488</v>
      </c>
      <c r="C386" s="5" t="str">
        <f>"68,0000"</f>
        <v>68,0000</v>
      </c>
    </row>
    <row r="387" spans="1:3" ht="15.75" customHeight="1">
      <c r="A387" s="9">
        <v>384</v>
      </c>
      <c r="B387" s="11" t="s">
        <v>489</v>
      </c>
      <c r="C387" s="12">
        <v>7.7279999999999996E-3</v>
      </c>
    </row>
    <row r="388" spans="1:3" ht="15.75" customHeight="1">
      <c r="A388" s="9">
        <v>385</v>
      </c>
      <c r="B388" s="10" t="s">
        <v>490</v>
      </c>
      <c r="C388" s="5" t="s">
        <v>491</v>
      </c>
    </row>
    <row r="389" spans="1:3" ht="15.75" customHeight="1">
      <c r="A389" s="9">
        <v>386</v>
      </c>
      <c r="B389" s="10" t="s">
        <v>492</v>
      </c>
      <c r="C389" s="5" t="s">
        <v>493</v>
      </c>
    </row>
    <row r="390" spans="1:3" ht="15.75" customHeight="1">
      <c r="A390" s="9">
        <v>387</v>
      </c>
      <c r="B390" s="11" t="s">
        <v>494</v>
      </c>
      <c r="C390" s="12">
        <v>0.106904</v>
      </c>
    </row>
    <row r="391" spans="1:3" ht="15.75" customHeight="1">
      <c r="A391" s="9">
        <v>388</v>
      </c>
      <c r="B391" s="10" t="s">
        <v>495</v>
      </c>
      <c r="C391" s="5" t="str">
        <f>"9,5646"</f>
        <v>9,5646</v>
      </c>
    </row>
    <row r="392" spans="1:3" ht="15.75" customHeight="1">
      <c r="A392" s="9">
        <v>389</v>
      </c>
      <c r="B392" s="13" t="s">
        <v>496</v>
      </c>
      <c r="C392" s="12">
        <v>5.1519999999999996E-2</v>
      </c>
    </row>
    <row r="393" spans="1:3" ht="15.75" customHeight="1">
      <c r="A393" s="9">
        <v>390</v>
      </c>
      <c r="B393" s="10" t="s">
        <v>497</v>
      </c>
      <c r="C393" s="5" t="s">
        <v>498</v>
      </c>
    </row>
    <row r="394" spans="1:3" ht="15.75" customHeight="1">
      <c r="A394" s="9">
        <v>391</v>
      </c>
      <c r="B394" s="10" t="s">
        <v>499</v>
      </c>
      <c r="C394" s="5"/>
    </row>
    <row r="395" spans="1:3" ht="15.75" customHeight="1">
      <c r="A395" s="9">
        <v>392</v>
      </c>
      <c r="B395" s="11" t="s">
        <v>500</v>
      </c>
      <c r="C395" s="12">
        <v>0.18031999999999998</v>
      </c>
    </row>
    <row r="396" spans="1:3" ht="15.75" customHeight="1">
      <c r="A396" s="9">
        <v>393</v>
      </c>
      <c r="B396" s="10" t="s">
        <v>501</v>
      </c>
      <c r="C396" s="5" t="s">
        <v>502</v>
      </c>
    </row>
    <row r="397" spans="1:3" ht="15.75" customHeight="1">
      <c r="A397" s="9">
        <v>394</v>
      </c>
      <c r="B397" s="11" t="s">
        <v>503</v>
      </c>
      <c r="C397" s="12">
        <v>0.30911999999999995</v>
      </c>
    </row>
    <row r="398" spans="1:3" ht="15.75" customHeight="1">
      <c r="A398" s="9">
        <v>395</v>
      </c>
      <c r="B398" s="13" t="s">
        <v>504</v>
      </c>
      <c r="C398" s="12">
        <v>0.36064000000000002</v>
      </c>
    </row>
    <row r="399" spans="1:3" ht="15.75" customHeight="1">
      <c r="A399" s="9">
        <v>396</v>
      </c>
      <c r="B399" s="10" t="s">
        <v>505</v>
      </c>
      <c r="C399" s="5" t="s">
        <v>506</v>
      </c>
    </row>
    <row r="400" spans="1:3" ht="15.75" customHeight="1">
      <c r="A400" s="9">
        <v>397</v>
      </c>
      <c r="B400" s="10" t="s">
        <v>507</v>
      </c>
      <c r="C400" s="5" t="s">
        <v>508</v>
      </c>
    </row>
    <row r="401" spans="1:3" ht="15.75" customHeight="1">
      <c r="A401" s="9">
        <v>398</v>
      </c>
      <c r="B401" s="10" t="s">
        <v>509</v>
      </c>
      <c r="C401" s="5" t="s">
        <v>510</v>
      </c>
    </row>
    <row r="402" spans="1:3" ht="15.75" customHeight="1">
      <c r="A402" s="9">
        <v>399</v>
      </c>
      <c r="B402" s="10" t="s">
        <v>511</v>
      </c>
      <c r="C402" s="5" t="str">
        <f>"3,5294"</f>
        <v>3,5294</v>
      </c>
    </row>
    <row r="403" spans="1:3" ht="15.75" customHeight="1">
      <c r="A403" s="9">
        <v>400</v>
      </c>
      <c r="B403" s="11" t="s">
        <v>512</v>
      </c>
      <c r="C403" s="12">
        <v>1.7001600000000001</v>
      </c>
    </row>
    <row r="404" spans="1:3" ht="15.75" customHeight="1">
      <c r="A404" s="9">
        <v>401</v>
      </c>
      <c r="B404" s="10" t="s">
        <v>513</v>
      </c>
      <c r="C404" s="5" t="s">
        <v>514</v>
      </c>
    </row>
    <row r="405" spans="1:3" ht="15.75" customHeight="1">
      <c r="A405" s="9">
        <v>402</v>
      </c>
      <c r="B405" s="10" t="s">
        <v>515</v>
      </c>
      <c r="C405" s="5" t="s">
        <v>516</v>
      </c>
    </row>
    <row r="406" spans="1:3" ht="15.75" customHeight="1">
      <c r="A406" s="9">
        <v>403</v>
      </c>
      <c r="B406" s="10" t="s">
        <v>517</v>
      </c>
      <c r="C406" s="5" t="str">
        <f>"95,1330"</f>
        <v>95,1330</v>
      </c>
    </row>
    <row r="407" spans="1:3" ht="15.75" customHeight="1">
      <c r="A407" s="9">
        <v>404</v>
      </c>
      <c r="B407" s="10" t="s">
        <v>518</v>
      </c>
      <c r="C407" s="5" t="str">
        <f>"440,4814"</f>
        <v>440,4814</v>
      </c>
    </row>
    <row r="408" spans="1:3" ht="15.75" customHeight="1">
      <c r="A408" s="9">
        <v>405</v>
      </c>
      <c r="B408" s="10" t="s">
        <v>519</v>
      </c>
      <c r="C408" s="5"/>
    </row>
    <row r="409" spans="1:3" ht="15.75" customHeight="1">
      <c r="A409" s="9">
        <v>406</v>
      </c>
      <c r="B409" s="10" t="s">
        <v>520</v>
      </c>
      <c r="C409" s="5"/>
    </row>
    <row r="410" spans="1:3" ht="15.75" customHeight="1">
      <c r="A410" s="9">
        <v>407</v>
      </c>
      <c r="B410" s="10" t="s">
        <v>521</v>
      </c>
      <c r="C410" s="5" t="str">
        <f>"489,0000"</f>
        <v>489,0000</v>
      </c>
    </row>
    <row r="411" spans="1:3" ht="15.75" customHeight="1">
      <c r="A411" s="9">
        <v>408</v>
      </c>
      <c r="B411" s="10" t="s">
        <v>522</v>
      </c>
      <c r="C411" s="5" t="s">
        <v>523</v>
      </c>
    </row>
    <row r="412" spans="1:3" ht="15.75" customHeight="1">
      <c r="A412" s="9">
        <v>409</v>
      </c>
      <c r="B412" s="13" t="s">
        <v>524</v>
      </c>
      <c r="C412" s="12">
        <v>3.8639999999999994</v>
      </c>
    </row>
    <row r="413" spans="1:3" ht="15.75" customHeight="1">
      <c r="A413" s="9">
        <v>410</v>
      </c>
      <c r="B413" s="10" t="s">
        <v>525</v>
      </c>
      <c r="C413" s="5"/>
    </row>
    <row r="414" spans="1:3" ht="15.75" customHeight="1">
      <c r="A414" s="9">
        <v>411</v>
      </c>
      <c r="B414" s="10" t="s">
        <v>526</v>
      </c>
      <c r="C414" s="5"/>
    </row>
    <row r="415" spans="1:3" ht="15.75" customHeight="1">
      <c r="A415" s="9">
        <v>412</v>
      </c>
      <c r="B415" s="11" t="s">
        <v>527</v>
      </c>
      <c r="C415" s="12">
        <v>0.19319999999999996</v>
      </c>
    </row>
    <row r="416" spans="1:3" ht="15.75" customHeight="1">
      <c r="A416" s="9">
        <v>413</v>
      </c>
      <c r="B416" s="10" t="s">
        <v>528</v>
      </c>
      <c r="C416" s="5" t="s">
        <v>529</v>
      </c>
    </row>
    <row r="417" spans="1:3" ht="15.75" customHeight="1">
      <c r="A417" s="9">
        <v>414</v>
      </c>
      <c r="B417" s="13" t="s">
        <v>530</v>
      </c>
      <c r="C417" s="12">
        <v>0.64400000000000002</v>
      </c>
    </row>
    <row r="418" spans="1:3" ht="15.75" customHeight="1">
      <c r="A418" s="9">
        <v>415</v>
      </c>
      <c r="B418" s="10" t="s">
        <v>531</v>
      </c>
      <c r="C418" s="5" t="s">
        <v>532</v>
      </c>
    </row>
    <row r="419" spans="1:3" ht="15.75" customHeight="1">
      <c r="A419" s="9">
        <v>416</v>
      </c>
      <c r="B419" s="10" t="s">
        <v>533</v>
      </c>
      <c r="C419" s="5" t="s">
        <v>534</v>
      </c>
    </row>
    <row r="420" spans="1:3" ht="15.75" customHeight="1">
      <c r="A420" s="9">
        <v>417</v>
      </c>
      <c r="B420" s="10" t="s">
        <v>535</v>
      </c>
      <c r="C420" s="5" t="s">
        <v>536</v>
      </c>
    </row>
    <row r="421" spans="1:3" ht="15.75" customHeight="1">
      <c r="A421" s="9">
        <v>418</v>
      </c>
      <c r="B421" s="10" t="s">
        <v>537</v>
      </c>
      <c r="C421" s="5" t="s">
        <v>538</v>
      </c>
    </row>
    <row r="422" spans="1:3" ht="15.75" customHeight="1">
      <c r="A422" s="9">
        <v>419</v>
      </c>
      <c r="B422" s="10" t="s">
        <v>539</v>
      </c>
      <c r="C422" s="5" t="s">
        <v>540</v>
      </c>
    </row>
    <row r="423" spans="1:3" ht="15.75" customHeight="1">
      <c r="A423" s="9">
        <v>420</v>
      </c>
      <c r="B423" s="10" t="s">
        <v>541</v>
      </c>
      <c r="C423" s="5" t="str">
        <f>"2,5521"</f>
        <v>2,5521</v>
      </c>
    </row>
    <row r="424" spans="1:3" ht="15.75" customHeight="1">
      <c r="A424" s="9">
        <v>421</v>
      </c>
      <c r="B424" s="10" t="s">
        <v>542</v>
      </c>
      <c r="C424" s="5" t="str">
        <f>"224,4097"</f>
        <v>224,4097</v>
      </c>
    </row>
    <row r="425" spans="1:3" ht="15.75" customHeight="1">
      <c r="A425" s="9">
        <v>422</v>
      </c>
      <c r="B425" s="13" t="s">
        <v>543</v>
      </c>
      <c r="C425" s="12">
        <v>2.0608</v>
      </c>
    </row>
    <row r="426" spans="1:3" ht="15.75" customHeight="1">
      <c r="A426" s="9">
        <v>423</v>
      </c>
      <c r="B426" s="13" t="s">
        <v>544</v>
      </c>
      <c r="C426" s="12">
        <v>0.32200000000000001</v>
      </c>
    </row>
    <row r="427" spans="1:3" ht="15.75" customHeight="1">
      <c r="A427" s="9">
        <v>424</v>
      </c>
      <c r="B427" s="11" t="s">
        <v>545</v>
      </c>
      <c r="C427" s="12">
        <v>0.14554400000000001</v>
      </c>
    </row>
    <row r="428" spans="1:3" ht="15.75" customHeight="1">
      <c r="A428" s="9">
        <v>425</v>
      </c>
      <c r="B428" s="10" t="s">
        <v>546</v>
      </c>
      <c r="C428" s="5" t="s">
        <v>547</v>
      </c>
    </row>
    <row r="429" spans="1:3" ht="15.75" customHeight="1">
      <c r="A429" s="9">
        <v>426</v>
      </c>
      <c r="B429" s="10" t="s">
        <v>548</v>
      </c>
      <c r="C429" s="5" t="str">
        <f>"1,3926"</f>
        <v>1,3926</v>
      </c>
    </row>
    <row r="430" spans="1:3" ht="15.75" customHeight="1">
      <c r="A430" s="9">
        <v>427</v>
      </c>
      <c r="B430" s="11" t="s">
        <v>549</v>
      </c>
      <c r="C430" s="12">
        <v>1.2109775999999997E-2</v>
      </c>
    </row>
    <row r="431" spans="1:3" ht="15.75" customHeight="1">
      <c r="A431" s="9">
        <v>428</v>
      </c>
      <c r="B431" s="10" t="s">
        <v>550</v>
      </c>
      <c r="C431" s="5" t="s">
        <v>551</v>
      </c>
    </row>
    <row r="432" spans="1:3" ht="15.75" customHeight="1">
      <c r="A432" s="9">
        <v>429</v>
      </c>
      <c r="B432" s="10" t="s">
        <v>552</v>
      </c>
      <c r="C432" s="5" t="s">
        <v>553</v>
      </c>
    </row>
    <row r="433" spans="1:3" ht="15.75" customHeight="1">
      <c r="A433" s="9">
        <v>430</v>
      </c>
      <c r="B433" s="10" t="s">
        <v>554</v>
      </c>
      <c r="C433" s="5" t="str">
        <f>"2,5412"</f>
        <v>2,5412</v>
      </c>
    </row>
    <row r="434" spans="1:3" ht="15.75" customHeight="1">
      <c r="A434" s="9">
        <v>431</v>
      </c>
      <c r="B434" s="10" t="s">
        <v>555</v>
      </c>
      <c r="C434" s="5" t="s">
        <v>556</v>
      </c>
    </row>
    <row r="435" spans="1:3" ht="15.75" customHeight="1">
      <c r="A435" s="9">
        <v>432</v>
      </c>
      <c r="B435" s="11" t="s">
        <v>557</v>
      </c>
      <c r="C435" s="12">
        <v>0.72771999999999981</v>
      </c>
    </row>
    <row r="436" spans="1:3" ht="15.75" customHeight="1">
      <c r="A436" s="9">
        <v>433</v>
      </c>
      <c r="B436" s="11" t="s">
        <v>557</v>
      </c>
      <c r="C436" s="12">
        <v>1.2751199999999998</v>
      </c>
    </row>
    <row r="437" spans="1:3" ht="15.75" customHeight="1">
      <c r="A437" s="9">
        <v>434</v>
      </c>
      <c r="B437" s="10" t="s">
        <v>558</v>
      </c>
      <c r="C437" s="5"/>
    </row>
    <row r="438" spans="1:3" ht="15.75" customHeight="1">
      <c r="A438" s="9">
        <v>435</v>
      </c>
      <c r="B438" s="10" t="s">
        <v>559</v>
      </c>
      <c r="C438" s="5" t="s">
        <v>560</v>
      </c>
    </row>
    <row r="439" spans="1:3" ht="15.75" customHeight="1">
      <c r="A439" s="9">
        <v>436</v>
      </c>
      <c r="B439" s="10" t="s">
        <v>561</v>
      </c>
      <c r="C439" s="5" t="s">
        <v>562</v>
      </c>
    </row>
    <row r="440" spans="1:3" ht="15.75" customHeight="1">
      <c r="A440" s="9">
        <v>437</v>
      </c>
      <c r="B440" s="10" t="s">
        <v>563</v>
      </c>
      <c r="C440" s="5" t="str">
        <f>"1,7530"</f>
        <v>1,7530</v>
      </c>
    </row>
    <row r="441" spans="1:3" ht="15.75" customHeight="1">
      <c r="A441" s="9">
        <v>438</v>
      </c>
      <c r="B441" s="10" t="s">
        <v>564</v>
      </c>
      <c r="C441" s="5" t="s">
        <v>565</v>
      </c>
    </row>
    <row r="442" spans="1:3" ht="15.75" customHeight="1">
      <c r="A442" s="9">
        <v>439</v>
      </c>
      <c r="B442" s="10" t="s">
        <v>566</v>
      </c>
      <c r="C442" s="5" t="s">
        <v>567</v>
      </c>
    </row>
    <row r="443" spans="1:3" ht="15.75" customHeight="1">
      <c r="A443" s="9">
        <v>440</v>
      </c>
      <c r="B443" s="13" t="s">
        <v>568</v>
      </c>
      <c r="C443" s="12">
        <v>9.0160000000000004E-2</v>
      </c>
    </row>
    <row r="444" spans="1:3" ht="15.75" customHeight="1">
      <c r="A444" s="9">
        <v>441</v>
      </c>
      <c r="B444" s="11" t="s">
        <v>569</v>
      </c>
      <c r="C444" s="12">
        <v>1.7043459999999996E-2</v>
      </c>
    </row>
    <row r="445" spans="1:3" ht="15.75" customHeight="1">
      <c r="A445" s="9">
        <v>442</v>
      </c>
      <c r="B445" s="10" t="s">
        <v>570</v>
      </c>
      <c r="C445" s="5" t="s">
        <v>571</v>
      </c>
    </row>
    <row r="446" spans="1:3" ht="15.75" customHeight="1">
      <c r="A446" s="9">
        <v>443</v>
      </c>
      <c r="B446" s="10" t="s">
        <v>572</v>
      </c>
      <c r="C446" s="5" t="s">
        <v>573</v>
      </c>
    </row>
    <row r="447" spans="1:3" ht="15.75" customHeight="1">
      <c r="A447" s="9">
        <v>444</v>
      </c>
      <c r="B447" s="10" t="s">
        <v>574</v>
      </c>
      <c r="C447" s="5" t="s">
        <v>109</v>
      </c>
    </row>
    <row r="448" spans="1:3" ht="15.75" customHeight="1">
      <c r="A448" s="9">
        <v>445</v>
      </c>
      <c r="B448" s="11" t="s">
        <v>575</v>
      </c>
      <c r="C448" s="12">
        <v>1.0188079999999999</v>
      </c>
    </row>
    <row r="449" spans="1:3" ht="15.75" customHeight="1">
      <c r="A449" s="9">
        <v>446</v>
      </c>
      <c r="B449" s="10" t="s">
        <v>576</v>
      </c>
      <c r="C449" s="5" t="str">
        <f>"27,7003"</f>
        <v>27,7003</v>
      </c>
    </row>
    <row r="450" spans="1:3" ht="15.75" customHeight="1">
      <c r="A450" s="9">
        <v>447</v>
      </c>
      <c r="B450" s="10" t="s">
        <v>577</v>
      </c>
      <c r="C450" s="5" t="str">
        <f>"87,9104"</f>
        <v>87,9104</v>
      </c>
    </row>
    <row r="451" spans="1:3" ht="15.75" customHeight="1">
      <c r="A451" s="9">
        <v>448</v>
      </c>
      <c r="B451" s="11" t="s">
        <v>578</v>
      </c>
      <c r="C451" s="12">
        <v>4.2503999999999991</v>
      </c>
    </row>
    <row r="452" spans="1:3" ht="15.75" customHeight="1">
      <c r="A452" s="9">
        <v>449</v>
      </c>
      <c r="B452" s="11" t="s">
        <v>579</v>
      </c>
      <c r="C452" s="12">
        <v>0.36064000000000002</v>
      </c>
    </row>
    <row r="453" spans="1:3" ht="15.75" customHeight="1">
      <c r="A453" s="9">
        <v>450</v>
      </c>
      <c r="B453" s="10" t="s">
        <v>580</v>
      </c>
      <c r="C453" s="5" t="str">
        <f>"2,3564"</f>
        <v>2,3564</v>
      </c>
    </row>
    <row r="454" spans="1:3" ht="15.75" customHeight="1">
      <c r="A454" s="9">
        <v>451</v>
      </c>
      <c r="B454" s="10" t="s">
        <v>581</v>
      </c>
      <c r="C454" s="5" t="str">
        <f>"29,7294"</f>
        <v>29,7294</v>
      </c>
    </row>
    <row r="455" spans="1:3" ht="15.75" customHeight="1">
      <c r="A455" s="9">
        <v>452</v>
      </c>
      <c r="B455" s="10" t="s">
        <v>582</v>
      </c>
      <c r="C455" s="5" t="s">
        <v>583</v>
      </c>
    </row>
    <row r="456" spans="1:3" ht="15.75" customHeight="1">
      <c r="A456" s="9">
        <v>453</v>
      </c>
      <c r="B456" s="10" t="s">
        <v>584</v>
      </c>
      <c r="C456" s="5"/>
    </row>
    <row r="457" spans="1:3" ht="15.75" customHeight="1">
      <c r="A457" s="9">
        <v>454</v>
      </c>
      <c r="B457" s="10" t="s">
        <v>585</v>
      </c>
      <c r="C457" s="5"/>
    </row>
    <row r="458" spans="1:3" ht="15.75" customHeight="1">
      <c r="A458" s="9">
        <v>455</v>
      </c>
      <c r="B458" s="10" t="s">
        <v>586</v>
      </c>
      <c r="C458" s="5" t="s">
        <v>587</v>
      </c>
    </row>
    <row r="459" spans="1:3" ht="15.75" customHeight="1">
      <c r="A459" s="9">
        <v>456</v>
      </c>
      <c r="B459" s="13" t="s">
        <v>586</v>
      </c>
      <c r="C459" s="12">
        <v>9.0160000000000004E-2</v>
      </c>
    </row>
    <row r="460" spans="1:3" ht="15.75" customHeight="1">
      <c r="A460" s="9">
        <v>457</v>
      </c>
      <c r="B460" s="10" t="s">
        <v>588</v>
      </c>
      <c r="C460" s="5" t="s">
        <v>589</v>
      </c>
    </row>
    <row r="461" spans="1:3" ht="15.75" customHeight="1">
      <c r="A461" s="9">
        <v>458</v>
      </c>
      <c r="B461" s="10" t="s">
        <v>590</v>
      </c>
      <c r="C461" s="5" t="s">
        <v>591</v>
      </c>
    </row>
    <row r="462" spans="1:3" ht="15.75" customHeight="1">
      <c r="A462" s="9">
        <v>459</v>
      </c>
      <c r="B462" s="10" t="s">
        <v>592</v>
      </c>
      <c r="C462" s="5" t="str">
        <f>"48,3403"</f>
        <v>48,3403</v>
      </c>
    </row>
    <row r="463" spans="1:3" ht="15.75" customHeight="1">
      <c r="A463" s="9">
        <v>460</v>
      </c>
      <c r="B463" s="10" t="s">
        <v>593</v>
      </c>
      <c r="C463" s="5" t="str">
        <f>"1,1195"</f>
        <v>1,1195</v>
      </c>
    </row>
    <row r="464" spans="1:3" ht="15.75" customHeight="1">
      <c r="A464" s="9">
        <v>461</v>
      </c>
      <c r="B464" s="13" t="s">
        <v>594</v>
      </c>
      <c r="C464" s="12">
        <v>0.15455999999999998</v>
      </c>
    </row>
    <row r="465" spans="1:3" ht="15.75" customHeight="1">
      <c r="A465" s="9">
        <v>462</v>
      </c>
      <c r="B465" s="10" t="s">
        <v>595</v>
      </c>
      <c r="C465" s="5" t="s">
        <v>596</v>
      </c>
    </row>
    <row r="466" spans="1:3" ht="15.75" customHeight="1">
      <c r="A466" s="9">
        <v>463</v>
      </c>
      <c r="B466" s="10" t="s">
        <v>597</v>
      </c>
      <c r="C466" s="5" t="str">
        <f>"1,5299"</f>
        <v>1,5299</v>
      </c>
    </row>
    <row r="467" spans="1:3" ht="15.75" customHeight="1">
      <c r="A467" s="9">
        <v>464</v>
      </c>
      <c r="B467" s="10" t="s">
        <v>598</v>
      </c>
      <c r="C467" s="5" t="s">
        <v>599</v>
      </c>
    </row>
    <row r="468" spans="1:3" ht="15.75" customHeight="1">
      <c r="A468" s="9">
        <v>465</v>
      </c>
      <c r="B468" s="10" t="s">
        <v>600</v>
      </c>
      <c r="C468" s="5" t="s">
        <v>601</v>
      </c>
    </row>
    <row r="469" spans="1:3" ht="15.75" customHeight="1">
      <c r="A469" s="9">
        <v>466</v>
      </c>
      <c r="B469" s="10" t="s">
        <v>602</v>
      </c>
      <c r="C469" s="5" t="str">
        <f>"1,0579"</f>
        <v>1,0579</v>
      </c>
    </row>
    <row r="470" spans="1:3" ht="15.75" customHeight="1">
      <c r="A470" s="9">
        <v>467</v>
      </c>
      <c r="B470" s="10" t="s">
        <v>603</v>
      </c>
      <c r="C470" s="5" t="str">
        <f>"200,5782"</f>
        <v>200,5782</v>
      </c>
    </row>
    <row r="471" spans="1:3" ht="15.75" customHeight="1">
      <c r="A471" s="9">
        <v>468</v>
      </c>
      <c r="B471" s="10" t="s">
        <v>604</v>
      </c>
      <c r="C471" s="5" t="s">
        <v>605</v>
      </c>
    </row>
    <row r="472" spans="1:3" ht="15.75" customHeight="1">
      <c r="A472" s="9">
        <v>469</v>
      </c>
      <c r="B472" s="10" t="s">
        <v>606</v>
      </c>
      <c r="C472" s="5" t="str">
        <f>"66,3559"</f>
        <v>66,3559</v>
      </c>
    </row>
    <row r="473" spans="1:3" ht="15.75" customHeight="1">
      <c r="A473" s="9">
        <v>470</v>
      </c>
      <c r="B473" s="10" t="s">
        <v>607</v>
      </c>
      <c r="C473" s="5" t="s">
        <v>608</v>
      </c>
    </row>
    <row r="474" spans="1:3" ht="15.75" customHeight="1">
      <c r="A474" s="9">
        <v>471</v>
      </c>
      <c r="B474" s="10" t="s">
        <v>609</v>
      </c>
      <c r="C474" s="5" t="s">
        <v>610</v>
      </c>
    </row>
    <row r="475" spans="1:3" ht="15.75" customHeight="1">
      <c r="A475" s="9">
        <v>472</v>
      </c>
      <c r="B475" s="10" t="s">
        <v>611</v>
      </c>
      <c r="C475" s="5" t="s">
        <v>612</v>
      </c>
    </row>
    <row r="476" spans="1:3" ht="15.75" customHeight="1">
      <c r="A476" s="9">
        <v>473</v>
      </c>
      <c r="B476" s="11" t="s">
        <v>613</v>
      </c>
      <c r="C476" s="12">
        <v>0.66022879999999995</v>
      </c>
    </row>
    <row r="477" spans="1:3" ht="15.75" customHeight="1">
      <c r="A477" s="9">
        <v>474</v>
      </c>
      <c r="B477" s="10" t="s">
        <v>614</v>
      </c>
      <c r="C477" s="5"/>
    </row>
    <row r="478" spans="1:3" ht="15.75" customHeight="1">
      <c r="A478" s="9">
        <v>475</v>
      </c>
      <c r="B478" s="10" t="s">
        <v>615</v>
      </c>
      <c r="C478" s="5" t="s">
        <v>616</v>
      </c>
    </row>
    <row r="479" spans="1:3" ht="15.75" customHeight="1">
      <c r="A479" s="9">
        <v>476</v>
      </c>
      <c r="B479" s="11" t="s">
        <v>617</v>
      </c>
      <c r="C479" s="12">
        <v>2.8336E-2</v>
      </c>
    </row>
    <row r="480" spans="1:3" ht="15.75" customHeight="1">
      <c r="A480" s="9">
        <v>477</v>
      </c>
      <c r="B480" s="11" t="s">
        <v>617</v>
      </c>
      <c r="C480" s="12">
        <v>0.32200000000000001</v>
      </c>
    </row>
    <row r="481" spans="1:3" ht="15.75" customHeight="1">
      <c r="A481" s="9">
        <v>478</v>
      </c>
      <c r="B481" s="10" t="s">
        <v>618</v>
      </c>
      <c r="C481" s="5" t="s">
        <v>619</v>
      </c>
    </row>
    <row r="482" spans="1:3" ht="15.75" customHeight="1">
      <c r="A482" s="9">
        <v>479</v>
      </c>
      <c r="B482" s="10" t="s">
        <v>620</v>
      </c>
      <c r="C482" s="5" t="s">
        <v>621</v>
      </c>
    </row>
    <row r="483" spans="1:3" ht="15.75" customHeight="1">
      <c r="A483" s="9">
        <v>480</v>
      </c>
      <c r="B483" s="10" t="s">
        <v>622</v>
      </c>
      <c r="C483" s="5" t="s">
        <v>623</v>
      </c>
    </row>
    <row r="484" spans="1:3" ht="15.75" customHeight="1">
      <c r="A484" s="9">
        <v>481</v>
      </c>
      <c r="B484" s="10" t="s">
        <v>624</v>
      </c>
      <c r="C484" s="5" t="s">
        <v>625</v>
      </c>
    </row>
    <row r="485" spans="1:3" ht="15.75" customHeight="1">
      <c r="A485" s="9">
        <v>482</v>
      </c>
      <c r="B485" s="13" t="s">
        <v>626</v>
      </c>
      <c r="C485" s="12">
        <v>0.19319999999999996</v>
      </c>
    </row>
    <row r="486" spans="1:3" ht="15.75" customHeight="1">
      <c r="A486" s="9">
        <v>483</v>
      </c>
      <c r="B486" s="10" t="s">
        <v>627</v>
      </c>
      <c r="C486" s="5" t="s">
        <v>628</v>
      </c>
    </row>
    <row r="487" spans="1:3" ht="15.75" customHeight="1">
      <c r="A487" s="9">
        <v>484</v>
      </c>
      <c r="B487" s="10" t="s">
        <v>629</v>
      </c>
      <c r="C487" s="5"/>
    </row>
    <row r="488" spans="1:3" ht="15.75" customHeight="1">
      <c r="A488" s="9">
        <v>485</v>
      </c>
      <c r="B488" s="10" t="s">
        <v>630</v>
      </c>
      <c r="C488" s="5" t="str">
        <f>"27,9359"</f>
        <v>27,9359</v>
      </c>
    </row>
    <row r="489" spans="1:3" ht="15.75" customHeight="1">
      <c r="A489" s="9">
        <v>486</v>
      </c>
      <c r="B489" s="10" t="s">
        <v>631</v>
      </c>
      <c r="C489" s="5"/>
    </row>
    <row r="490" spans="1:3" ht="15.75" customHeight="1">
      <c r="A490" s="9">
        <v>487</v>
      </c>
      <c r="B490" s="10" t="s">
        <v>632</v>
      </c>
      <c r="C490" s="5" t="s">
        <v>633</v>
      </c>
    </row>
    <row r="491" spans="1:3" ht="15.75" customHeight="1">
      <c r="A491" s="9">
        <v>488</v>
      </c>
      <c r="B491" s="10" t="s">
        <v>634</v>
      </c>
      <c r="C491" s="5" t="str">
        <f>"9,3679"</f>
        <v>9,3679</v>
      </c>
    </row>
    <row r="492" spans="1:3" ht="15.75" customHeight="1">
      <c r="A492" s="9">
        <v>489</v>
      </c>
      <c r="B492" s="10" t="s">
        <v>635</v>
      </c>
      <c r="C492" s="5" t="str">
        <f>"2,0455"</f>
        <v>2,0455</v>
      </c>
    </row>
    <row r="493" spans="1:3" ht="15.75" customHeight="1">
      <c r="A493" s="9">
        <v>490</v>
      </c>
      <c r="B493" s="10" t="s">
        <v>636</v>
      </c>
      <c r="C493" s="5" t="str">
        <f>"10,8392"</f>
        <v>10,8392</v>
      </c>
    </row>
    <row r="494" spans="1:3" ht="15.75" customHeight="1">
      <c r="A494" s="9">
        <v>491</v>
      </c>
      <c r="B494" s="10" t="s">
        <v>637</v>
      </c>
      <c r="C494" s="5" t="str">
        <f>"3,7311"</f>
        <v>3,7311</v>
      </c>
    </row>
    <row r="495" spans="1:3" ht="15.75" customHeight="1">
      <c r="A495" s="9">
        <v>492</v>
      </c>
      <c r="B495" s="10" t="s">
        <v>638</v>
      </c>
      <c r="C495" s="5" t="str">
        <f>"6,0470"</f>
        <v>6,0470</v>
      </c>
    </row>
    <row r="496" spans="1:3" ht="15.75" customHeight="1">
      <c r="A496" s="9">
        <v>493</v>
      </c>
      <c r="B496" s="10" t="s">
        <v>639</v>
      </c>
      <c r="C496" s="5" t="str">
        <f>"2,6354"</f>
        <v>2,6354</v>
      </c>
    </row>
    <row r="497" spans="1:3" ht="15.75" customHeight="1">
      <c r="A497" s="9">
        <v>494</v>
      </c>
      <c r="B497" s="10" t="s">
        <v>640</v>
      </c>
      <c r="C497" s="5" t="str">
        <f>"2,6353"</f>
        <v>2,6353</v>
      </c>
    </row>
    <row r="498" spans="1:3" ht="15.75" customHeight="1">
      <c r="A498" s="9">
        <v>495</v>
      </c>
      <c r="B498" s="10" t="s">
        <v>641</v>
      </c>
      <c r="C498" s="5" t="str">
        <f>"11,8532"</f>
        <v>11,8532</v>
      </c>
    </row>
    <row r="499" spans="1:3" ht="15.75" customHeight="1">
      <c r="A499" s="9">
        <v>496</v>
      </c>
      <c r="B499" s="10" t="s">
        <v>642</v>
      </c>
      <c r="C499" s="5" t="str">
        <f t="shared" ref="C499:C500" si="3">"8,5411"</f>
        <v>8,5411</v>
      </c>
    </row>
    <row r="500" spans="1:3" ht="15.75" customHeight="1">
      <c r="A500" s="9">
        <v>497</v>
      </c>
      <c r="B500" s="10" t="s">
        <v>643</v>
      </c>
      <c r="C500" s="5" t="str">
        <f t="shared" si="3"/>
        <v>8,5411</v>
      </c>
    </row>
    <row r="501" spans="1:3" ht="15.75" customHeight="1">
      <c r="A501" s="9">
        <v>498</v>
      </c>
      <c r="B501" s="10" t="s">
        <v>644</v>
      </c>
      <c r="C501" s="5" t="str">
        <f>"9,0326"</f>
        <v>9,0326</v>
      </c>
    </row>
    <row r="502" spans="1:3" ht="15.75" customHeight="1">
      <c r="A502" s="9">
        <v>499</v>
      </c>
      <c r="B502" s="10" t="s">
        <v>645</v>
      </c>
      <c r="C502" s="5"/>
    </row>
    <row r="503" spans="1:3" ht="15.75" customHeight="1">
      <c r="A503" s="9">
        <v>500</v>
      </c>
      <c r="B503" s="10" t="s">
        <v>646</v>
      </c>
      <c r="C503" s="5" t="str">
        <f>"5,8823"</f>
        <v>5,8823</v>
      </c>
    </row>
    <row r="504" spans="1:3" ht="15.75" customHeight="1">
      <c r="A504" s="9">
        <v>501</v>
      </c>
      <c r="B504" s="10" t="s">
        <v>647</v>
      </c>
      <c r="C504" s="5"/>
    </row>
    <row r="505" spans="1:3" ht="15.75" customHeight="1">
      <c r="A505" s="9">
        <v>502</v>
      </c>
      <c r="B505" s="10" t="s">
        <v>648</v>
      </c>
      <c r="C505" s="5" t="str">
        <f>"2,6100"</f>
        <v>2,6100</v>
      </c>
    </row>
    <row r="506" spans="1:3" ht="15.75" customHeight="1">
      <c r="A506" s="9">
        <v>503</v>
      </c>
      <c r="B506" s="10" t="s">
        <v>649</v>
      </c>
      <c r="C506" s="5" t="s">
        <v>650</v>
      </c>
    </row>
    <row r="507" spans="1:3" ht="15.75" customHeight="1">
      <c r="A507" s="9">
        <v>504</v>
      </c>
      <c r="B507" s="10" t="s">
        <v>651</v>
      </c>
      <c r="C507" s="5" t="str">
        <f>"3,4902"</f>
        <v>3,4902</v>
      </c>
    </row>
    <row r="508" spans="1:3" ht="15.75" customHeight="1">
      <c r="A508" s="9">
        <v>505</v>
      </c>
      <c r="B508" s="10" t="s">
        <v>652</v>
      </c>
      <c r="C508" s="5"/>
    </row>
    <row r="509" spans="1:3" ht="15.75" customHeight="1">
      <c r="A509" s="9">
        <v>506</v>
      </c>
      <c r="B509" s="10" t="s">
        <v>653</v>
      </c>
      <c r="C509" s="5" t="str">
        <f t="shared" ref="C509:C510" si="4">"3,5675"</f>
        <v>3,5675</v>
      </c>
    </row>
    <row r="510" spans="1:3" ht="15.75" customHeight="1">
      <c r="A510" s="9">
        <v>507</v>
      </c>
      <c r="B510" s="10" t="s">
        <v>654</v>
      </c>
      <c r="C510" s="5" t="str">
        <f t="shared" si="4"/>
        <v>3,5675</v>
      </c>
    </row>
    <row r="511" spans="1:3" ht="15.75" customHeight="1">
      <c r="A511" s="9">
        <v>508</v>
      </c>
      <c r="B511" s="10" t="s">
        <v>655</v>
      </c>
      <c r="C511" s="5"/>
    </row>
    <row r="512" spans="1:3" ht="15.75" customHeight="1">
      <c r="A512" s="9">
        <v>509</v>
      </c>
      <c r="B512" s="11" t="s">
        <v>656</v>
      </c>
      <c r="C512" s="12">
        <v>8.6295999999999998E-2</v>
      </c>
    </row>
    <row r="513" spans="1:3" ht="15.75" customHeight="1">
      <c r="A513" s="9">
        <v>510</v>
      </c>
      <c r="B513" s="11" t="s">
        <v>656</v>
      </c>
      <c r="C513" s="12">
        <v>0.42503999999999986</v>
      </c>
    </row>
    <row r="514" spans="1:3" ht="15.75" customHeight="1">
      <c r="A514" s="9">
        <v>511</v>
      </c>
      <c r="B514" s="10" t="s">
        <v>657</v>
      </c>
      <c r="C514" s="5" t="s">
        <v>658</v>
      </c>
    </row>
    <row r="515" spans="1:3" ht="15.75" customHeight="1">
      <c r="A515" s="9">
        <v>512</v>
      </c>
      <c r="B515" s="10" t="s">
        <v>659</v>
      </c>
      <c r="C515" s="5" t="s">
        <v>660</v>
      </c>
    </row>
    <row r="516" spans="1:3" ht="15.75" customHeight="1">
      <c r="A516" s="9">
        <v>513</v>
      </c>
      <c r="B516" s="10" t="s">
        <v>661</v>
      </c>
      <c r="C516" s="5"/>
    </row>
    <row r="517" spans="1:3" ht="15.75" customHeight="1">
      <c r="A517" s="9">
        <v>514</v>
      </c>
      <c r="B517" s="10" t="s">
        <v>662</v>
      </c>
      <c r="C517" s="5"/>
    </row>
    <row r="518" spans="1:3" ht="15.75" customHeight="1">
      <c r="A518" s="9">
        <v>515</v>
      </c>
      <c r="B518" s="10" t="s">
        <v>663</v>
      </c>
      <c r="C518" s="5"/>
    </row>
    <row r="519" spans="1:3" ht="15.75" customHeight="1">
      <c r="A519" s="9">
        <v>516</v>
      </c>
      <c r="B519" s="10" t="s">
        <v>664</v>
      </c>
      <c r="C519" s="5" t="s">
        <v>665</v>
      </c>
    </row>
    <row r="520" spans="1:3" ht="15.75" customHeight="1">
      <c r="A520" s="9">
        <v>517</v>
      </c>
      <c r="B520" s="10" t="s">
        <v>666</v>
      </c>
      <c r="C520" s="5" t="str">
        <f>"1,4593"</f>
        <v>1,4593</v>
      </c>
    </row>
    <row r="521" spans="1:3" ht="15.75" customHeight="1">
      <c r="A521" s="9">
        <v>518</v>
      </c>
      <c r="B521" s="10" t="s">
        <v>667</v>
      </c>
      <c r="C521" s="5" t="str">
        <f>"1,1512"</f>
        <v>1,1512</v>
      </c>
    </row>
    <row r="522" spans="1:3" ht="15.75" customHeight="1">
      <c r="A522" s="9">
        <v>519</v>
      </c>
      <c r="B522" s="10" t="s">
        <v>668</v>
      </c>
      <c r="C522" s="5"/>
    </row>
    <row r="523" spans="1:3" ht="15.75" customHeight="1">
      <c r="A523" s="9">
        <v>520</v>
      </c>
      <c r="B523" s="10" t="s">
        <v>669</v>
      </c>
      <c r="C523" s="5" t="str">
        <f>"1,4593"</f>
        <v>1,4593</v>
      </c>
    </row>
    <row r="524" spans="1:3" ht="15.75" customHeight="1">
      <c r="A524" s="9">
        <v>521</v>
      </c>
      <c r="B524" s="10" t="s">
        <v>670</v>
      </c>
      <c r="C524" s="5"/>
    </row>
    <row r="525" spans="1:3" ht="15.75" customHeight="1">
      <c r="A525" s="9">
        <v>522</v>
      </c>
      <c r="B525" s="10" t="s">
        <v>671</v>
      </c>
      <c r="C525" s="5" t="str">
        <f>"1,6341"</f>
        <v>1,6341</v>
      </c>
    </row>
    <row r="526" spans="1:3" ht="15.75" customHeight="1">
      <c r="A526" s="9">
        <v>523</v>
      </c>
      <c r="B526" s="13" t="s">
        <v>672</v>
      </c>
      <c r="C526" s="12">
        <v>7.7279999999999988E-2</v>
      </c>
    </row>
    <row r="527" spans="1:3" ht="15.75" customHeight="1">
      <c r="A527" s="9">
        <v>524</v>
      </c>
      <c r="B527" s="10" t="s">
        <v>673</v>
      </c>
      <c r="C527" s="5" t="str">
        <f>"23,5292"</f>
        <v>23,5292</v>
      </c>
    </row>
    <row r="528" spans="1:3" ht="15.75" customHeight="1">
      <c r="A528" s="9">
        <v>525</v>
      </c>
      <c r="B528" s="10" t="s">
        <v>674</v>
      </c>
      <c r="C528" s="5"/>
    </row>
    <row r="529" spans="1:3" ht="15.75" customHeight="1">
      <c r="A529" s="9">
        <v>526</v>
      </c>
      <c r="B529" s="11" t="s">
        <v>675</v>
      </c>
      <c r="C529" s="12">
        <v>1.5455999999999996</v>
      </c>
    </row>
    <row r="530" spans="1:3" ht="15.75" customHeight="1">
      <c r="A530" s="9">
        <v>527</v>
      </c>
      <c r="B530" s="11" t="s">
        <v>675</v>
      </c>
      <c r="C530" s="12">
        <v>2.18316</v>
      </c>
    </row>
    <row r="531" spans="1:3" ht="15.75" customHeight="1">
      <c r="A531" s="9">
        <v>528</v>
      </c>
      <c r="B531" s="10" t="s">
        <v>676</v>
      </c>
      <c r="C531" s="5" t="str">
        <f>"2,2493"</f>
        <v>2,2493</v>
      </c>
    </row>
    <row r="532" spans="1:3" ht="15.75" customHeight="1">
      <c r="A532" s="9">
        <v>529</v>
      </c>
      <c r="B532" s="10" t="s">
        <v>677</v>
      </c>
      <c r="C532" s="5" t="s">
        <v>345</v>
      </c>
    </row>
    <row r="533" spans="1:3" ht="15.75" customHeight="1">
      <c r="A533" s="9">
        <v>530</v>
      </c>
      <c r="B533" s="10" t="s">
        <v>678</v>
      </c>
      <c r="C533" s="5" t="s">
        <v>679</v>
      </c>
    </row>
    <row r="534" spans="1:3" ht="15.75" customHeight="1">
      <c r="A534" s="9">
        <v>531</v>
      </c>
      <c r="B534" s="10" t="s">
        <v>680</v>
      </c>
      <c r="C534" s="5" t="str">
        <f>"543,2997"</f>
        <v>543,2997</v>
      </c>
    </row>
    <row r="535" spans="1:3" ht="15.75" customHeight="1">
      <c r="A535" s="9">
        <v>532</v>
      </c>
      <c r="B535" s="10" t="s">
        <v>681</v>
      </c>
      <c r="C535" s="5" t="str">
        <f>"45,1757"</f>
        <v>45,1757</v>
      </c>
    </row>
    <row r="536" spans="1:3" ht="15.75" customHeight="1">
      <c r="A536" s="9">
        <v>533</v>
      </c>
      <c r="B536" s="10" t="s">
        <v>682</v>
      </c>
      <c r="C536" s="12">
        <v>5.1520000000000003E-3</v>
      </c>
    </row>
    <row r="537" spans="1:3" ht="15.75" customHeight="1">
      <c r="A537" s="9">
        <v>534</v>
      </c>
      <c r="B537" s="13" t="s">
        <v>683</v>
      </c>
      <c r="C537" s="12">
        <v>8.3720000000000003E-2</v>
      </c>
    </row>
    <row r="538" spans="1:3" ht="15.75" customHeight="1">
      <c r="A538" s="9">
        <v>535</v>
      </c>
      <c r="B538" s="10" t="s">
        <v>684</v>
      </c>
      <c r="C538" s="5" t="s">
        <v>685</v>
      </c>
    </row>
    <row r="539" spans="1:3" ht="15.75" customHeight="1">
      <c r="A539" s="9">
        <v>536</v>
      </c>
      <c r="B539" s="10" t="s">
        <v>686</v>
      </c>
      <c r="C539" s="5" t="s">
        <v>687</v>
      </c>
    </row>
    <row r="540" spans="1:3" ht="15.75" customHeight="1">
      <c r="A540" s="9">
        <v>537</v>
      </c>
      <c r="B540" s="13" t="s">
        <v>686</v>
      </c>
      <c r="C540" s="12">
        <v>8.3720000000000003E-2</v>
      </c>
    </row>
    <row r="541" spans="1:3" ht="15.75" customHeight="1">
      <c r="A541" s="9">
        <v>538</v>
      </c>
      <c r="B541" s="10" t="s">
        <v>688</v>
      </c>
      <c r="C541" s="5" t="s">
        <v>689</v>
      </c>
    </row>
    <row r="542" spans="1:3" ht="15.75" customHeight="1">
      <c r="A542" s="9">
        <v>539</v>
      </c>
      <c r="B542" s="13" t="s">
        <v>690</v>
      </c>
      <c r="C542" s="12">
        <v>0.38639999999999991</v>
      </c>
    </row>
    <row r="543" spans="1:3" ht="15.75" customHeight="1">
      <c r="A543" s="9">
        <v>540</v>
      </c>
      <c r="B543" s="10" t="s">
        <v>691</v>
      </c>
      <c r="C543" s="5">
        <v>24.84</v>
      </c>
    </row>
    <row r="544" spans="1:3" ht="15.75" customHeight="1">
      <c r="A544" s="9">
        <v>541</v>
      </c>
      <c r="B544" s="10" t="s">
        <v>692</v>
      </c>
      <c r="C544" s="5" t="s">
        <v>693</v>
      </c>
    </row>
    <row r="545" spans="1:3" ht="15.75" customHeight="1">
      <c r="A545" s="9">
        <v>542</v>
      </c>
      <c r="B545" s="13" t="s">
        <v>694</v>
      </c>
      <c r="C545" s="12">
        <v>3.8639999999999994E-2</v>
      </c>
    </row>
    <row r="546" spans="1:3" ht="15.75" customHeight="1">
      <c r="A546" s="9">
        <v>543</v>
      </c>
      <c r="B546" s="10" t="s">
        <v>695</v>
      </c>
      <c r="C546" s="5" t="str">
        <f>"1,4091"</f>
        <v>1,4091</v>
      </c>
    </row>
    <row r="547" spans="1:3" ht="15.75" customHeight="1">
      <c r="A547" s="9">
        <v>544</v>
      </c>
      <c r="B547" s="10" t="s">
        <v>696</v>
      </c>
      <c r="C547" s="5" t="s">
        <v>697</v>
      </c>
    </row>
    <row r="548" spans="1:3" ht="15.75" customHeight="1">
      <c r="A548" s="9">
        <v>545</v>
      </c>
      <c r="B548" s="10" t="s">
        <v>698</v>
      </c>
      <c r="C548" s="5" t="str">
        <f>"1,4222"</f>
        <v>1,4222</v>
      </c>
    </row>
    <row r="549" spans="1:3" ht="15.75" customHeight="1">
      <c r="A549" s="9">
        <v>546</v>
      </c>
      <c r="B549" s="10" t="s">
        <v>699</v>
      </c>
      <c r="C549" s="5" t="s">
        <v>700</v>
      </c>
    </row>
    <row r="550" spans="1:3" ht="15.75" customHeight="1">
      <c r="A550" s="9">
        <v>547</v>
      </c>
      <c r="B550" s="10" t="s">
        <v>701</v>
      </c>
      <c r="C550" s="5" t="s">
        <v>702</v>
      </c>
    </row>
    <row r="551" spans="1:3" ht="15.75" customHeight="1">
      <c r="A551" s="9">
        <v>548</v>
      </c>
      <c r="B551" s="10" t="s">
        <v>703</v>
      </c>
      <c r="C551" s="5" t="s">
        <v>704</v>
      </c>
    </row>
    <row r="552" spans="1:3" ht="15.75" customHeight="1">
      <c r="A552" s="9">
        <v>549</v>
      </c>
      <c r="B552" s="13" t="s">
        <v>705</v>
      </c>
      <c r="C552" s="12">
        <v>64.399999999999991</v>
      </c>
    </row>
    <row r="553" spans="1:3" ht="15.75" customHeight="1">
      <c r="A553" s="9">
        <v>550</v>
      </c>
      <c r="B553" s="10" t="s">
        <v>706</v>
      </c>
      <c r="C553" s="5" t="str">
        <f>"70,2394"</f>
        <v>70,2394</v>
      </c>
    </row>
    <row r="554" spans="1:3" ht="15.75" customHeight="1">
      <c r="A554" s="9">
        <v>551</v>
      </c>
      <c r="B554" s="13" t="s">
        <v>915</v>
      </c>
      <c r="C554" s="12">
        <v>1.24936</v>
      </c>
    </row>
    <row r="555" spans="1:3" ht="15.75" customHeight="1">
      <c r="A555" s="9">
        <v>552</v>
      </c>
      <c r="B555" s="10" t="s">
        <v>707</v>
      </c>
      <c r="C555" s="5"/>
    </row>
    <row r="556" spans="1:3" ht="15.75" customHeight="1">
      <c r="A556" s="9">
        <v>553</v>
      </c>
      <c r="B556" s="10" t="s">
        <v>708</v>
      </c>
      <c r="C556" s="5" t="str">
        <f>"1,7154"</f>
        <v>1,7154</v>
      </c>
    </row>
    <row r="557" spans="1:3" ht="15.75" customHeight="1">
      <c r="A557" s="9">
        <v>554</v>
      </c>
      <c r="B557" s="10" t="s">
        <v>709</v>
      </c>
      <c r="C557" s="5"/>
    </row>
    <row r="558" spans="1:3" ht="15.75" customHeight="1">
      <c r="A558" s="9">
        <v>555</v>
      </c>
      <c r="B558" s="10" t="s">
        <v>710</v>
      </c>
      <c r="C558" s="5" t="str">
        <f>"50,1470"</f>
        <v>50,1470</v>
      </c>
    </row>
    <row r="559" spans="1:3" ht="15.75" customHeight="1">
      <c r="A559" s="9">
        <v>556</v>
      </c>
      <c r="B559" s="13" t="s">
        <v>711</v>
      </c>
      <c r="C559" s="12">
        <v>0.29623999999999995</v>
      </c>
    </row>
    <row r="560" spans="1:3" ht="15.75" customHeight="1">
      <c r="A560" s="9">
        <v>557</v>
      </c>
      <c r="B560" s="10" t="s">
        <v>712</v>
      </c>
      <c r="C560" s="5" t="str">
        <f>"41,4376"</f>
        <v>41,4376</v>
      </c>
    </row>
    <row r="561" spans="1:3" ht="15.75" customHeight="1">
      <c r="A561" s="9">
        <v>558</v>
      </c>
      <c r="B561" s="10" t="s">
        <v>713</v>
      </c>
      <c r="C561" s="5" t="s">
        <v>714</v>
      </c>
    </row>
    <row r="562" spans="1:3" ht="15.75" customHeight="1">
      <c r="A562" s="9">
        <v>559</v>
      </c>
      <c r="B562" s="10" t="s">
        <v>715</v>
      </c>
      <c r="C562" s="5" t="s">
        <v>716</v>
      </c>
    </row>
    <row r="563" spans="1:3" ht="15.75" customHeight="1">
      <c r="A563" s="9">
        <v>560</v>
      </c>
      <c r="B563" s="10" t="s">
        <v>717</v>
      </c>
      <c r="C563" s="5"/>
    </row>
    <row r="564" spans="1:3" ht="15.75" customHeight="1">
      <c r="A564" s="9">
        <v>561</v>
      </c>
      <c r="B564" s="10" t="s">
        <v>718</v>
      </c>
      <c r="C564" s="12">
        <v>0.1089648</v>
      </c>
    </row>
    <row r="565" spans="1:3" ht="15.75" customHeight="1">
      <c r="A565" s="9">
        <v>562</v>
      </c>
      <c r="B565" s="10" t="s">
        <v>719</v>
      </c>
      <c r="C565" s="5" t="str">
        <f>"1,6588"</f>
        <v>1,6588</v>
      </c>
    </row>
    <row r="566" spans="1:3" ht="15.75" customHeight="1">
      <c r="A566" s="9">
        <v>563</v>
      </c>
      <c r="B566" s="10" t="s">
        <v>720</v>
      </c>
      <c r="C566" s="12">
        <v>1.5455999999999996</v>
      </c>
    </row>
    <row r="567" spans="1:3" ht="15.75" customHeight="1">
      <c r="A567" s="9">
        <v>564</v>
      </c>
      <c r="B567" s="10" t="s">
        <v>721</v>
      </c>
      <c r="C567" s="5" t="s">
        <v>716</v>
      </c>
    </row>
    <row r="568" spans="1:3" ht="15.75" customHeight="1">
      <c r="A568" s="9">
        <v>565</v>
      </c>
      <c r="B568" s="10" t="s">
        <v>722</v>
      </c>
      <c r="C568" s="5" t="s">
        <v>723</v>
      </c>
    </row>
    <row r="569" spans="1:3" ht="15.75" customHeight="1">
      <c r="A569" s="9">
        <v>566</v>
      </c>
      <c r="B569" s="10" t="s">
        <v>724</v>
      </c>
      <c r="C569" s="5" t="s">
        <v>725</v>
      </c>
    </row>
    <row r="570" spans="1:3" ht="15.75" customHeight="1">
      <c r="A570" s="9">
        <v>567</v>
      </c>
      <c r="B570" s="10" t="s">
        <v>726</v>
      </c>
      <c r="C570" s="5" t="s">
        <v>727</v>
      </c>
    </row>
    <row r="571" spans="1:3" ht="15.75" customHeight="1">
      <c r="A571" s="9">
        <v>568</v>
      </c>
      <c r="B571" s="10" t="s">
        <v>728</v>
      </c>
      <c r="C571" s="5" t="s">
        <v>729</v>
      </c>
    </row>
    <row r="572" spans="1:3" ht="15.75" customHeight="1">
      <c r="A572" s="9">
        <v>569</v>
      </c>
      <c r="B572" s="10" t="s">
        <v>730</v>
      </c>
      <c r="C572" s="5" t="s">
        <v>731</v>
      </c>
    </row>
    <row r="573" spans="1:3" ht="15.75" customHeight="1">
      <c r="A573" s="9">
        <v>570</v>
      </c>
      <c r="B573" s="10" t="s">
        <v>732</v>
      </c>
      <c r="C573" s="5" t="s">
        <v>733</v>
      </c>
    </row>
    <row r="574" spans="1:3" ht="15.75" customHeight="1">
      <c r="A574" s="9">
        <v>571</v>
      </c>
      <c r="B574" s="10" t="s">
        <v>734</v>
      </c>
      <c r="C574" s="5" t="s">
        <v>735</v>
      </c>
    </row>
    <row r="575" spans="1:3" ht="15.75" customHeight="1">
      <c r="A575" s="9">
        <v>572</v>
      </c>
      <c r="B575" s="10" t="s">
        <v>736</v>
      </c>
      <c r="C575" s="5" t="s">
        <v>737</v>
      </c>
    </row>
    <row r="576" spans="1:3" ht="15.75" customHeight="1">
      <c r="A576" s="9">
        <v>573</v>
      </c>
      <c r="B576" s="10" t="s">
        <v>738</v>
      </c>
      <c r="C576" s="5" t="s">
        <v>739</v>
      </c>
    </row>
    <row r="577" spans="1:3" ht="15.75" customHeight="1">
      <c r="A577" s="9">
        <v>574</v>
      </c>
      <c r="B577" s="10" t="s">
        <v>740</v>
      </c>
      <c r="C577" s="5" t="str">
        <f>"37,4913"</f>
        <v>37,4913</v>
      </c>
    </row>
    <row r="578" spans="1:3" ht="15.75" customHeight="1">
      <c r="A578" s="9">
        <v>575</v>
      </c>
      <c r="B578" s="10" t="s">
        <v>741</v>
      </c>
      <c r="C578" s="5" t="str">
        <f>"31,5232"</f>
        <v>31,5232</v>
      </c>
    </row>
    <row r="579" spans="1:3" ht="15.75" customHeight="1">
      <c r="A579" s="9">
        <v>576</v>
      </c>
      <c r="B579" s="10" t="s">
        <v>742</v>
      </c>
      <c r="C579" s="5" t="str">
        <f>"18,7459"</f>
        <v>18,7459</v>
      </c>
    </row>
    <row r="580" spans="1:3" ht="15.75" customHeight="1">
      <c r="A580" s="9">
        <v>577</v>
      </c>
      <c r="B580" s="10" t="s">
        <v>743</v>
      </c>
      <c r="C580" s="5" t="s">
        <v>744</v>
      </c>
    </row>
    <row r="581" spans="1:3" ht="15.75" customHeight="1">
      <c r="A581" s="9">
        <v>578</v>
      </c>
      <c r="B581" s="13" t="s">
        <v>916</v>
      </c>
      <c r="C581" s="12">
        <v>0.51519999999999999</v>
      </c>
    </row>
    <row r="582" spans="1:3" ht="15.75" customHeight="1">
      <c r="A582" s="9">
        <v>579</v>
      </c>
      <c r="B582" s="11" t="s">
        <v>745</v>
      </c>
      <c r="C582" s="12">
        <v>0.5588632</v>
      </c>
    </row>
    <row r="583" spans="1:3" ht="15.75" customHeight="1">
      <c r="A583" s="9">
        <v>580</v>
      </c>
      <c r="B583" s="11" t="s">
        <v>746</v>
      </c>
      <c r="C583" s="12">
        <v>0.45079999999999992</v>
      </c>
    </row>
    <row r="584" spans="1:3" ht="15.75" customHeight="1">
      <c r="A584" s="9">
        <v>581</v>
      </c>
      <c r="B584" s="11" t="s">
        <v>747</v>
      </c>
      <c r="C584" s="12">
        <v>0.45079999999999992</v>
      </c>
    </row>
    <row r="585" spans="1:3" ht="15.75" customHeight="1">
      <c r="A585" s="9">
        <v>582</v>
      </c>
      <c r="B585" s="10" t="s">
        <v>748</v>
      </c>
      <c r="C585" s="5"/>
    </row>
    <row r="586" spans="1:3" ht="15.75" customHeight="1">
      <c r="A586" s="9">
        <v>583</v>
      </c>
      <c r="B586" s="10" t="s">
        <v>749</v>
      </c>
      <c r="C586" s="5" t="s">
        <v>750</v>
      </c>
    </row>
    <row r="587" spans="1:3" ht="15.75" customHeight="1">
      <c r="A587" s="9">
        <v>584</v>
      </c>
      <c r="B587" s="10" t="s">
        <v>751</v>
      </c>
      <c r="C587" s="5" t="s">
        <v>750</v>
      </c>
    </row>
    <row r="588" spans="1:3" ht="15.75" customHeight="1">
      <c r="A588" s="9">
        <v>585</v>
      </c>
      <c r="B588" s="10" t="s">
        <v>752</v>
      </c>
      <c r="C588" s="5" t="s">
        <v>753</v>
      </c>
    </row>
    <row r="589" spans="1:3" ht="15.75" customHeight="1">
      <c r="A589" s="9">
        <v>586</v>
      </c>
      <c r="B589" s="10" t="s">
        <v>754</v>
      </c>
      <c r="C589" s="5" t="s">
        <v>755</v>
      </c>
    </row>
    <row r="590" spans="1:3" ht="15.75" customHeight="1">
      <c r="A590" s="9">
        <v>587</v>
      </c>
      <c r="B590" s="10" t="s">
        <v>756</v>
      </c>
      <c r="C590" s="5"/>
    </row>
    <row r="591" spans="1:3" ht="15.75" customHeight="1">
      <c r="A591" s="9">
        <v>588</v>
      </c>
      <c r="B591" s="10" t="s">
        <v>757</v>
      </c>
      <c r="C591" s="5"/>
    </row>
    <row r="592" spans="1:3" ht="15.75" customHeight="1">
      <c r="A592" s="9">
        <v>589</v>
      </c>
      <c r="B592" s="10" t="s">
        <v>758</v>
      </c>
      <c r="C592" s="5"/>
    </row>
    <row r="593" spans="1:3" ht="15.75" customHeight="1">
      <c r="A593" s="9">
        <v>590</v>
      </c>
      <c r="B593" s="10" t="s">
        <v>759</v>
      </c>
      <c r="C593" s="5" t="s">
        <v>760</v>
      </c>
    </row>
    <row r="594" spans="1:3" ht="15.75" customHeight="1">
      <c r="A594" s="9">
        <v>591</v>
      </c>
      <c r="B594" s="10" t="s">
        <v>761</v>
      </c>
      <c r="C594" s="5" t="s">
        <v>760</v>
      </c>
    </row>
    <row r="595" spans="1:3" ht="15.75" customHeight="1">
      <c r="A595" s="9">
        <v>592</v>
      </c>
      <c r="B595" s="11" t="s">
        <v>762</v>
      </c>
      <c r="C595" s="12">
        <v>0.64400000000000002</v>
      </c>
    </row>
    <row r="596" spans="1:3" ht="15.75" customHeight="1">
      <c r="A596" s="9">
        <v>593</v>
      </c>
      <c r="B596" s="11" t="s">
        <v>763</v>
      </c>
      <c r="C596" s="12">
        <v>1.13344</v>
      </c>
    </row>
    <row r="597" spans="1:3" ht="15.75" customHeight="1">
      <c r="A597" s="9">
        <v>594</v>
      </c>
      <c r="B597" s="10" t="s">
        <v>764</v>
      </c>
      <c r="C597" s="5"/>
    </row>
    <row r="598" spans="1:3" ht="15.75" customHeight="1">
      <c r="A598" s="9">
        <v>595</v>
      </c>
      <c r="B598" s="10" t="s">
        <v>765</v>
      </c>
      <c r="C598" s="5" t="s">
        <v>766</v>
      </c>
    </row>
    <row r="599" spans="1:3" ht="15.75" customHeight="1">
      <c r="A599" s="9">
        <v>596</v>
      </c>
      <c r="B599" s="10" t="s">
        <v>767</v>
      </c>
      <c r="C599" s="5" t="s">
        <v>766</v>
      </c>
    </row>
    <row r="600" spans="1:3" ht="15.75" customHeight="1">
      <c r="A600" s="9">
        <v>597</v>
      </c>
      <c r="B600" s="10" t="s">
        <v>768</v>
      </c>
      <c r="C600" s="5" t="s">
        <v>769</v>
      </c>
    </row>
    <row r="601" spans="1:3" ht="15.75" customHeight="1">
      <c r="A601" s="9">
        <v>598</v>
      </c>
      <c r="B601" s="13" t="s">
        <v>917</v>
      </c>
      <c r="C601" s="12">
        <v>0.64400000000000002</v>
      </c>
    </row>
    <row r="602" spans="1:3" ht="15.75" customHeight="1">
      <c r="A602" s="9">
        <v>599</v>
      </c>
      <c r="B602" s="10" t="s">
        <v>770</v>
      </c>
      <c r="C602" s="5" t="str">
        <f>"1,0812"</f>
        <v>1,0812</v>
      </c>
    </row>
    <row r="603" spans="1:3" ht="15.75" customHeight="1">
      <c r="A603" s="9">
        <v>600</v>
      </c>
      <c r="B603" s="10" t="s">
        <v>771</v>
      </c>
      <c r="C603" s="5" t="s">
        <v>772</v>
      </c>
    </row>
    <row r="604" spans="1:3" ht="15.75" customHeight="1">
      <c r="A604" s="9">
        <v>601</v>
      </c>
      <c r="B604" s="13" t="s">
        <v>771</v>
      </c>
      <c r="C604" s="12">
        <v>0.64400000000000002</v>
      </c>
    </row>
    <row r="605" spans="1:3" ht="15.75" customHeight="1">
      <c r="A605" s="9">
        <v>602</v>
      </c>
      <c r="B605" s="10" t="s">
        <v>773</v>
      </c>
      <c r="C605" s="5" t="s">
        <v>774</v>
      </c>
    </row>
    <row r="606" spans="1:3" ht="15.75" customHeight="1">
      <c r="A606" s="9">
        <v>603</v>
      </c>
      <c r="B606" s="13" t="s">
        <v>773</v>
      </c>
      <c r="C606" s="12">
        <v>0.77279999999999982</v>
      </c>
    </row>
    <row r="607" spans="1:3" ht="15.75" customHeight="1">
      <c r="A607" s="9">
        <v>604</v>
      </c>
      <c r="B607" s="10" t="s">
        <v>775</v>
      </c>
      <c r="C607" s="5"/>
    </row>
    <row r="608" spans="1:3" ht="15.75" customHeight="1">
      <c r="A608" s="9">
        <v>605</v>
      </c>
      <c r="B608" s="10" t="s">
        <v>776</v>
      </c>
      <c r="C608" s="5" t="str">
        <f>"1,7505"</f>
        <v>1,7505</v>
      </c>
    </row>
    <row r="609" spans="1:3" ht="15.75" customHeight="1">
      <c r="A609" s="9">
        <v>606</v>
      </c>
      <c r="B609" s="10" t="s">
        <v>777</v>
      </c>
      <c r="C609" s="5"/>
    </row>
    <row r="610" spans="1:3" ht="15.75" customHeight="1">
      <c r="A610" s="9">
        <v>607</v>
      </c>
      <c r="B610" s="10" t="s">
        <v>778</v>
      </c>
      <c r="C610" s="5"/>
    </row>
    <row r="611" spans="1:3" ht="15.75" customHeight="1">
      <c r="A611" s="9">
        <v>608</v>
      </c>
      <c r="B611" s="10" t="s">
        <v>779</v>
      </c>
      <c r="C611" s="5" t="s">
        <v>780</v>
      </c>
    </row>
    <row r="612" spans="1:3" ht="15.75" customHeight="1">
      <c r="A612" s="9">
        <v>609</v>
      </c>
      <c r="B612" s="10" t="s">
        <v>781</v>
      </c>
      <c r="C612" s="5" t="s">
        <v>782</v>
      </c>
    </row>
    <row r="613" spans="1:3" ht="15.75" customHeight="1">
      <c r="A613" s="9">
        <v>610</v>
      </c>
      <c r="B613" s="10" t="s">
        <v>783</v>
      </c>
      <c r="C613" s="5" t="str">
        <f>"5,6452"</f>
        <v>5,6452</v>
      </c>
    </row>
    <row r="614" spans="1:3" ht="15.75" customHeight="1">
      <c r="A614" s="9">
        <v>611</v>
      </c>
      <c r="B614" s="10" t="s">
        <v>784</v>
      </c>
      <c r="C614" s="5" t="str">
        <f>"1,8748"</f>
        <v>1,8748</v>
      </c>
    </row>
    <row r="615" spans="1:3" ht="15.75" customHeight="1">
      <c r="A615" s="9">
        <v>612</v>
      </c>
      <c r="B615" s="13" t="s">
        <v>785</v>
      </c>
      <c r="C615" s="12">
        <v>0.34775999999999996</v>
      </c>
    </row>
    <row r="616" spans="1:3" ht="15.75" customHeight="1">
      <c r="A616" s="9">
        <v>613</v>
      </c>
      <c r="B616" s="10" t="s">
        <v>786</v>
      </c>
      <c r="C616" s="5" t="str">
        <f>"22,5243"</f>
        <v>22,5243</v>
      </c>
    </row>
    <row r="617" spans="1:3" ht="15.75" customHeight="1">
      <c r="A617" s="9">
        <v>614</v>
      </c>
      <c r="B617" s="10" t="s">
        <v>787</v>
      </c>
      <c r="C617" s="5" t="str">
        <f>"156,6621"</f>
        <v>156,6621</v>
      </c>
    </row>
    <row r="618" spans="1:3" ht="15.75" customHeight="1">
      <c r="A618" s="9">
        <v>615</v>
      </c>
      <c r="B618" s="10" t="s">
        <v>788</v>
      </c>
      <c r="C618" s="5" t="str">
        <f>"49,7552"</f>
        <v>49,7552</v>
      </c>
    </row>
    <row r="619" spans="1:3" ht="15.75" customHeight="1">
      <c r="A619" s="9">
        <v>616</v>
      </c>
      <c r="B619" s="10" t="s">
        <v>789</v>
      </c>
      <c r="C619" s="5" t="str">
        <f>"41,3596"</f>
        <v>41,3596</v>
      </c>
    </row>
    <row r="620" spans="1:3" ht="15.75" customHeight="1">
      <c r="A620" s="9">
        <v>617</v>
      </c>
      <c r="B620" s="10" t="s">
        <v>790</v>
      </c>
      <c r="C620" s="5" t="str">
        <f>"47,9889"</f>
        <v>47,9889</v>
      </c>
    </row>
    <row r="621" spans="1:3" ht="15.75" customHeight="1">
      <c r="A621" s="9">
        <v>618</v>
      </c>
      <c r="B621" s="10" t="s">
        <v>791</v>
      </c>
      <c r="C621" s="5" t="str">
        <f>"11,4779"</f>
        <v>11,4779</v>
      </c>
    </row>
    <row r="622" spans="1:3" ht="15.75" customHeight="1">
      <c r="A622" s="9">
        <v>619</v>
      </c>
      <c r="B622" s="10" t="s">
        <v>792</v>
      </c>
      <c r="C622" s="5" t="str">
        <f>"29,4115"</f>
        <v>29,4115</v>
      </c>
    </row>
    <row r="623" spans="1:3" ht="15.75" customHeight="1">
      <c r="A623" s="9">
        <v>620</v>
      </c>
      <c r="B623" s="10" t="s">
        <v>793</v>
      </c>
      <c r="C623" s="5" t="s">
        <v>794</v>
      </c>
    </row>
    <row r="624" spans="1:3" ht="15.75" customHeight="1">
      <c r="A624" s="9">
        <v>621</v>
      </c>
      <c r="B624" s="10" t="s">
        <v>795</v>
      </c>
      <c r="C624" s="5" t="str">
        <f>"358,7638"</f>
        <v>358,7638</v>
      </c>
    </row>
    <row r="625" spans="1:3" ht="15.75" customHeight="1">
      <c r="A625" s="9">
        <v>622</v>
      </c>
      <c r="B625" s="10" t="s">
        <v>796</v>
      </c>
      <c r="C625" s="5" t="str">
        <f>"345,5588"</f>
        <v>345,5588</v>
      </c>
    </row>
    <row r="626" spans="1:3" ht="15.75" customHeight="1">
      <c r="A626" s="9">
        <v>623</v>
      </c>
      <c r="B626" s="10" t="s">
        <v>797</v>
      </c>
      <c r="C626" s="5" t="str">
        <f>"777,8754"</f>
        <v>777,8754</v>
      </c>
    </row>
    <row r="627" spans="1:3" ht="15.75" customHeight="1">
      <c r="A627" s="9">
        <v>624</v>
      </c>
      <c r="B627" s="10" t="s">
        <v>798</v>
      </c>
      <c r="C627" s="5" t="str">
        <f>"1,1882"</f>
        <v>1,1882</v>
      </c>
    </row>
    <row r="628" spans="1:3" ht="15.75" customHeight="1">
      <c r="A628" s="9">
        <v>625</v>
      </c>
      <c r="B628" s="10" t="s">
        <v>799</v>
      </c>
      <c r="C628" s="5" t="str">
        <f>"4,5885"</f>
        <v>4,5885</v>
      </c>
    </row>
    <row r="629" spans="1:3" ht="15.75" customHeight="1">
      <c r="A629" s="9">
        <v>626</v>
      </c>
      <c r="B629" s="10" t="s">
        <v>800</v>
      </c>
      <c r="C629" s="5" t="str">
        <f>"2,5882"</f>
        <v>2,5882</v>
      </c>
    </row>
    <row r="630" spans="1:3" ht="15.75" customHeight="1">
      <c r="A630" s="9">
        <v>627</v>
      </c>
      <c r="B630" s="10" t="s">
        <v>801</v>
      </c>
      <c r="C630" s="5" t="str">
        <f>"1,6608"</f>
        <v>1,6608</v>
      </c>
    </row>
    <row r="631" spans="1:3" ht="15.75" customHeight="1">
      <c r="A631" s="9">
        <v>628</v>
      </c>
      <c r="B631" s="10" t="s">
        <v>802</v>
      </c>
      <c r="C631" s="5" t="s">
        <v>803</v>
      </c>
    </row>
    <row r="632" spans="1:3" ht="15.75" customHeight="1">
      <c r="A632" s="9">
        <v>629</v>
      </c>
      <c r="B632" s="13" t="s">
        <v>804</v>
      </c>
      <c r="C632" s="12">
        <v>1.288</v>
      </c>
    </row>
    <row r="633" spans="1:3" ht="15.75" customHeight="1">
      <c r="A633" s="9">
        <v>630</v>
      </c>
      <c r="B633" s="10" t="s">
        <v>805</v>
      </c>
      <c r="C633" s="5" t="s">
        <v>806</v>
      </c>
    </row>
    <row r="634" spans="1:3" ht="15.75" customHeight="1">
      <c r="A634" s="9">
        <v>631</v>
      </c>
      <c r="B634" s="10" t="s">
        <v>807</v>
      </c>
      <c r="C634" s="5"/>
    </row>
    <row r="635" spans="1:3" ht="15.75" customHeight="1">
      <c r="A635" s="9">
        <v>632</v>
      </c>
      <c r="B635" s="10" t="s">
        <v>808</v>
      </c>
      <c r="C635" s="5" t="s">
        <v>809</v>
      </c>
    </row>
    <row r="636" spans="1:3" ht="15.75" customHeight="1">
      <c r="A636" s="9">
        <v>633</v>
      </c>
      <c r="B636" s="10" t="s">
        <v>810</v>
      </c>
      <c r="C636" s="5" t="s">
        <v>811</v>
      </c>
    </row>
    <row r="637" spans="1:3" ht="15.75" customHeight="1">
      <c r="A637" s="9">
        <v>634</v>
      </c>
      <c r="B637" s="10" t="s">
        <v>812</v>
      </c>
      <c r="C637" s="5" t="s">
        <v>813</v>
      </c>
    </row>
    <row r="638" spans="1:3" ht="15.75" customHeight="1">
      <c r="A638" s="9">
        <v>635</v>
      </c>
      <c r="B638" s="10" t="s">
        <v>814</v>
      </c>
      <c r="C638" s="5" t="s">
        <v>815</v>
      </c>
    </row>
    <row r="639" spans="1:3" ht="15.75" customHeight="1">
      <c r="A639" s="9">
        <v>636</v>
      </c>
      <c r="B639" s="10" t="s">
        <v>816</v>
      </c>
      <c r="C639" s="5" t="s">
        <v>157</v>
      </c>
    </row>
    <row r="640" spans="1:3" ht="15.75" customHeight="1">
      <c r="A640" s="9">
        <v>637</v>
      </c>
      <c r="B640" s="10" t="s">
        <v>817</v>
      </c>
      <c r="C640" s="5" t="s">
        <v>818</v>
      </c>
    </row>
    <row r="641" spans="1:3" ht="15.75" customHeight="1">
      <c r="A641" s="9">
        <v>638</v>
      </c>
      <c r="B641" s="10" t="s">
        <v>819</v>
      </c>
      <c r="C641" s="5" t="s">
        <v>820</v>
      </c>
    </row>
    <row r="642" spans="1:3" ht="15.75" customHeight="1">
      <c r="A642" s="9">
        <v>639</v>
      </c>
      <c r="B642" s="10" t="s">
        <v>821</v>
      </c>
      <c r="C642" s="5" t="s">
        <v>822</v>
      </c>
    </row>
    <row r="643" spans="1:3" ht="15.75" customHeight="1">
      <c r="A643" s="9">
        <v>640</v>
      </c>
      <c r="B643" s="10" t="s">
        <v>823</v>
      </c>
      <c r="C643" s="5" t="s">
        <v>824</v>
      </c>
    </row>
    <row r="644" spans="1:3" ht="15.75" customHeight="1">
      <c r="A644" s="9">
        <v>641</v>
      </c>
      <c r="B644" s="10" t="s">
        <v>825</v>
      </c>
      <c r="C644" s="5" t="s">
        <v>820</v>
      </c>
    </row>
    <row r="645" spans="1:3" ht="15.75" customHeight="1">
      <c r="A645" s="9">
        <v>642</v>
      </c>
      <c r="B645" s="10" t="s">
        <v>826</v>
      </c>
      <c r="C645" s="5" t="s">
        <v>822</v>
      </c>
    </row>
    <row r="646" spans="1:3" ht="15.75" customHeight="1">
      <c r="A646" s="9">
        <v>643</v>
      </c>
      <c r="B646" s="13" t="s">
        <v>827</v>
      </c>
      <c r="C646" s="12">
        <v>0.85909599999999997</v>
      </c>
    </row>
    <row r="647" spans="1:3" ht="15.75" customHeight="1">
      <c r="A647" s="9">
        <v>644</v>
      </c>
      <c r="B647" s="13" t="s">
        <v>828</v>
      </c>
      <c r="C647" s="12">
        <v>0.85909599999999997</v>
      </c>
    </row>
    <row r="648" spans="1:3" ht="15.75" customHeight="1">
      <c r="A648" s="9">
        <v>645</v>
      </c>
      <c r="B648" s="11" t="s">
        <v>829</v>
      </c>
      <c r="C648" s="12">
        <v>0.21509600000000001</v>
      </c>
    </row>
    <row r="649" spans="1:3" ht="15.75" customHeight="1">
      <c r="A649" s="9">
        <v>646</v>
      </c>
      <c r="B649" s="11" t="s">
        <v>830</v>
      </c>
      <c r="C649" s="12">
        <v>0.21509600000000001</v>
      </c>
    </row>
    <row r="650" spans="1:3" ht="15.75" customHeight="1">
      <c r="A650" s="9">
        <v>647</v>
      </c>
      <c r="B650" s="13" t="s">
        <v>831</v>
      </c>
      <c r="C650" s="12">
        <v>0.21509600000000001</v>
      </c>
    </row>
    <row r="651" spans="1:3" ht="15.75" customHeight="1">
      <c r="A651" s="9">
        <v>648</v>
      </c>
      <c r="B651" s="13" t="s">
        <v>832</v>
      </c>
      <c r="C651" s="12">
        <v>0.21509600000000001</v>
      </c>
    </row>
    <row r="652" spans="1:3" ht="15.75" customHeight="1">
      <c r="A652" s="9">
        <v>649</v>
      </c>
      <c r="B652" s="13" t="s">
        <v>833</v>
      </c>
      <c r="C652" s="12">
        <v>0.21509600000000001</v>
      </c>
    </row>
    <row r="653" spans="1:3" ht="15.75" customHeight="1">
      <c r="A653" s="9">
        <v>650</v>
      </c>
      <c r="B653" s="10" t="s">
        <v>834</v>
      </c>
      <c r="C653" s="5" t="str">
        <f>"730,8481"</f>
        <v>730,8481</v>
      </c>
    </row>
    <row r="654" spans="1:3" ht="15.75" customHeight="1">
      <c r="A654" s="9">
        <v>651</v>
      </c>
      <c r="B654" s="10" t="s">
        <v>835</v>
      </c>
      <c r="C654" s="5" t="s">
        <v>301</v>
      </c>
    </row>
    <row r="655" spans="1:3" ht="15.75" customHeight="1">
      <c r="A655" s="9">
        <v>652</v>
      </c>
      <c r="B655" s="10" t="s">
        <v>836</v>
      </c>
      <c r="C655" s="5" t="str">
        <f>"257,9925"</f>
        <v>257,9925</v>
      </c>
    </row>
    <row r="656" spans="1:3" ht="15.75" customHeight="1">
      <c r="A656" s="9">
        <v>653</v>
      </c>
      <c r="B656" s="10" t="s">
        <v>837</v>
      </c>
      <c r="C656" s="5"/>
    </row>
    <row r="657" spans="1:3" ht="15.75" customHeight="1">
      <c r="A657" s="9">
        <v>654</v>
      </c>
      <c r="B657" s="10" t="s">
        <v>838</v>
      </c>
      <c r="C657" s="5" t="str">
        <f>"179,5278"</f>
        <v>179,5278</v>
      </c>
    </row>
    <row r="658" spans="1:3" ht="15.75" customHeight="1">
      <c r="A658" s="9">
        <v>655</v>
      </c>
      <c r="B658" s="10" t="s">
        <v>839</v>
      </c>
      <c r="C658" s="5" t="str">
        <f>"2,0588"</f>
        <v>2,0588</v>
      </c>
    </row>
    <row r="659" spans="1:3" ht="15.75" customHeight="1">
      <c r="A659" s="9">
        <v>656</v>
      </c>
      <c r="B659" s="10" t="s">
        <v>840</v>
      </c>
      <c r="C659" s="5" t="str">
        <f>"71,3504"</f>
        <v>71,3504</v>
      </c>
    </row>
    <row r="660" spans="1:3" ht="15.75" customHeight="1">
      <c r="A660" s="9">
        <v>657</v>
      </c>
      <c r="B660" s="10" t="s">
        <v>841</v>
      </c>
      <c r="C660" s="5" t="str">
        <f>"52,6512"</f>
        <v>52,6512</v>
      </c>
    </row>
    <row r="661" spans="1:3" ht="15.75" customHeight="1">
      <c r="A661" s="9">
        <v>658</v>
      </c>
      <c r="B661" s="10" t="s">
        <v>842</v>
      </c>
      <c r="C661" s="5" t="str">
        <f>"12,3441"</f>
        <v>12,3441</v>
      </c>
    </row>
    <row r="662" spans="1:3" ht="15.75" customHeight="1">
      <c r="A662" s="9">
        <v>659</v>
      </c>
      <c r="B662" s="10" t="s">
        <v>843</v>
      </c>
      <c r="C662" s="5" t="str">
        <f t="shared" ref="C662:C663" si="5">"24,1920"</f>
        <v>24,1920</v>
      </c>
    </row>
    <row r="663" spans="1:3" ht="15.75" customHeight="1">
      <c r="A663" s="9">
        <v>660</v>
      </c>
      <c r="B663" s="10" t="s">
        <v>844</v>
      </c>
      <c r="C663" s="5" t="str">
        <f t="shared" si="5"/>
        <v>24,1920</v>
      </c>
    </row>
    <row r="664" spans="1:3" ht="15.75" customHeight="1">
      <c r="A664" s="9">
        <v>661</v>
      </c>
      <c r="B664" s="10" t="s">
        <v>845</v>
      </c>
      <c r="C664" s="5" t="str">
        <f>"29,4115"</f>
        <v>29,4115</v>
      </c>
    </row>
    <row r="665" spans="1:3" ht="15.75" customHeight="1">
      <c r="A665" s="9">
        <v>662</v>
      </c>
      <c r="B665" s="10" t="s">
        <v>846</v>
      </c>
      <c r="C665" s="5" t="s">
        <v>349</v>
      </c>
    </row>
    <row r="666" spans="1:3" ht="15.75" customHeight="1">
      <c r="A666" s="9">
        <v>663</v>
      </c>
      <c r="B666" s="10" t="s">
        <v>847</v>
      </c>
      <c r="C666" s="5" t="str">
        <f>"18,7457"</f>
        <v>18,7457</v>
      </c>
    </row>
    <row r="667" spans="1:3" ht="15.75" customHeight="1">
      <c r="A667" s="9">
        <v>664</v>
      </c>
      <c r="B667" s="10" t="s">
        <v>848</v>
      </c>
      <c r="C667" s="5" t="str">
        <f>"19,7766"</f>
        <v>19,7766</v>
      </c>
    </row>
    <row r="668" spans="1:3" ht="15.75" customHeight="1">
      <c r="A668" s="9">
        <v>665</v>
      </c>
      <c r="B668" s="10" t="s">
        <v>849</v>
      </c>
      <c r="C668" s="5" t="str">
        <f>"15,3175"</f>
        <v>15,3175</v>
      </c>
    </row>
    <row r="669" spans="1:3" ht="15.75" customHeight="1">
      <c r="A669" s="9">
        <v>666</v>
      </c>
      <c r="B669" s="10" t="s">
        <v>850</v>
      </c>
      <c r="C669" s="5"/>
    </row>
    <row r="670" spans="1:3" ht="15.75" customHeight="1">
      <c r="A670" s="9">
        <v>667</v>
      </c>
      <c r="B670" s="10" t="s">
        <v>851</v>
      </c>
      <c r="C670" s="5" t="str">
        <f>"5,5954"</f>
        <v>5,5954</v>
      </c>
    </row>
    <row r="671" spans="1:3" ht="15.75" customHeight="1">
      <c r="A671" s="9">
        <v>668</v>
      </c>
      <c r="B671" s="10" t="s">
        <v>852</v>
      </c>
      <c r="C671" s="5"/>
    </row>
    <row r="672" spans="1:3" ht="15.75" customHeight="1">
      <c r="A672" s="9">
        <v>669</v>
      </c>
      <c r="B672" s="10" t="s">
        <v>853</v>
      </c>
      <c r="C672" s="5" t="str">
        <f>"4,5000"</f>
        <v>4,5000</v>
      </c>
    </row>
    <row r="673" spans="1:3" ht="15.75" customHeight="1">
      <c r="A673" s="9">
        <v>670</v>
      </c>
      <c r="B673" s="10" t="s">
        <v>854</v>
      </c>
      <c r="C673" s="5" t="str">
        <f>"47,1290"</f>
        <v>47,1290</v>
      </c>
    </row>
    <row r="674" spans="1:3" ht="15.75" customHeight="1">
      <c r="A674" s="9">
        <v>671</v>
      </c>
      <c r="B674" s="10" t="s">
        <v>855</v>
      </c>
      <c r="C674" s="5"/>
    </row>
    <row r="675" spans="1:3" ht="15.75" customHeight="1">
      <c r="A675" s="9">
        <v>672</v>
      </c>
      <c r="B675" s="10" t="s">
        <v>856</v>
      </c>
      <c r="C675" s="5" t="str">
        <f>"19,7766"</f>
        <v>19,7766</v>
      </c>
    </row>
    <row r="676" spans="1:3" ht="15.75" customHeight="1">
      <c r="A676" s="9">
        <v>673</v>
      </c>
      <c r="B676" s="10" t="s">
        <v>857</v>
      </c>
      <c r="C676" s="5" t="s">
        <v>858</v>
      </c>
    </row>
    <row r="677" spans="1:3" ht="15.75" customHeight="1">
      <c r="A677" s="9">
        <v>674</v>
      </c>
      <c r="B677" s="10" t="s">
        <v>859</v>
      </c>
      <c r="C677" s="5" t="s">
        <v>860</v>
      </c>
    </row>
    <row r="678" spans="1:3" ht="15.75" customHeight="1">
      <c r="A678" s="9">
        <v>675</v>
      </c>
      <c r="B678" s="10" t="s">
        <v>861</v>
      </c>
      <c r="C678" s="5" t="s">
        <v>862</v>
      </c>
    </row>
    <row r="679" spans="1:3" ht="15.75" customHeight="1">
      <c r="A679" s="9">
        <v>676</v>
      </c>
      <c r="B679" s="10" t="s">
        <v>863</v>
      </c>
      <c r="C679" s="5" t="s">
        <v>864</v>
      </c>
    </row>
    <row r="680" spans="1:3" ht="15.75" customHeight="1">
      <c r="A680" s="9">
        <v>677</v>
      </c>
      <c r="B680" s="10" t="s">
        <v>865</v>
      </c>
      <c r="C680" s="5" t="str">
        <f>"87,4482"</f>
        <v>87,4482</v>
      </c>
    </row>
    <row r="681" spans="1:3" ht="15.75" customHeight="1">
      <c r="A681" s="9">
        <v>678</v>
      </c>
      <c r="B681" s="10" t="s">
        <v>866</v>
      </c>
      <c r="C681" s="5" t="str">
        <f>"3,5294"</f>
        <v>3,5294</v>
      </c>
    </row>
    <row r="682" spans="1:3" ht="15.75" customHeight="1">
      <c r="A682" s="9">
        <v>679</v>
      </c>
      <c r="B682" s="10" t="s">
        <v>867</v>
      </c>
      <c r="C682" s="5" t="str">
        <f>"90,9072"</f>
        <v>90,9072</v>
      </c>
    </row>
    <row r="683" spans="1:3" ht="15.75" customHeight="1">
      <c r="A683" s="9">
        <v>680</v>
      </c>
      <c r="B683" s="10" t="s">
        <v>868</v>
      </c>
      <c r="C683" s="5" t="str">
        <f>"26,3692"</f>
        <v>26,3692</v>
      </c>
    </row>
    <row r="684" spans="1:3" ht="15.75" customHeight="1">
      <c r="A684" s="9">
        <v>681</v>
      </c>
      <c r="B684" s="10" t="s">
        <v>869</v>
      </c>
      <c r="C684" s="5" t="str">
        <f>"2,0200"</f>
        <v>2,0200</v>
      </c>
    </row>
    <row r="685" spans="1:3" ht="15.75" customHeight="1">
      <c r="A685" s="9">
        <v>682</v>
      </c>
      <c r="B685" s="10" t="s">
        <v>870</v>
      </c>
      <c r="C685" s="5" t="str">
        <f>"1,7268"</f>
        <v>1,7268</v>
      </c>
    </row>
    <row r="686" spans="1:3" ht="15.75" customHeight="1">
      <c r="A686" s="9">
        <v>683</v>
      </c>
      <c r="B686" s="10" t="s">
        <v>871</v>
      </c>
      <c r="C686" s="12">
        <v>4.5852799999999992E-2</v>
      </c>
    </row>
    <row r="687" spans="1:3" ht="15.75" customHeight="1">
      <c r="A687" s="9">
        <v>684</v>
      </c>
      <c r="B687" s="10" t="s">
        <v>872</v>
      </c>
      <c r="C687" s="5" t="s">
        <v>873</v>
      </c>
    </row>
    <row r="688" spans="1:3" ht="15.75" customHeight="1">
      <c r="A688" s="9">
        <v>685</v>
      </c>
      <c r="B688" s="10" t="s">
        <v>874</v>
      </c>
      <c r="C688" s="12">
        <v>0.15455999999999998</v>
      </c>
    </row>
    <row r="689" spans="1:3" ht="15.75" customHeight="1">
      <c r="A689" s="9">
        <v>686</v>
      </c>
      <c r="B689" s="10" t="s">
        <v>875</v>
      </c>
      <c r="C689" s="12">
        <v>6.4399999999999999E-2</v>
      </c>
    </row>
    <row r="690" spans="1:3" ht="15.75" customHeight="1">
      <c r="A690" s="9">
        <v>687</v>
      </c>
      <c r="B690" s="10" t="s">
        <v>876</v>
      </c>
      <c r="C690" s="5" t="s">
        <v>877</v>
      </c>
    </row>
    <row r="691" spans="1:3" ht="15.75" customHeight="1">
      <c r="A691" s="9">
        <v>688</v>
      </c>
      <c r="B691" s="10" t="s">
        <v>878</v>
      </c>
      <c r="C691" s="5" t="s">
        <v>879</v>
      </c>
    </row>
    <row r="692" spans="1:3" ht="15.75" customHeight="1">
      <c r="A692" s="9">
        <v>689</v>
      </c>
      <c r="B692" s="10" t="s">
        <v>880</v>
      </c>
      <c r="C692" s="5"/>
    </row>
    <row r="693" spans="1:3" ht="15.75" customHeight="1">
      <c r="A693" s="9">
        <v>690</v>
      </c>
      <c r="B693" s="10" t="s">
        <v>881</v>
      </c>
      <c r="C693" s="5"/>
    </row>
    <row r="694" spans="1:3" ht="15.75" customHeight="1">
      <c r="A694" s="9">
        <v>691</v>
      </c>
      <c r="B694" s="10" t="s">
        <v>882</v>
      </c>
      <c r="C694" s="5" t="str">
        <f>"10,0874"</f>
        <v>10,0874</v>
      </c>
    </row>
    <row r="695" spans="1:3" ht="15.75" customHeight="1">
      <c r="A695" s="9">
        <v>692</v>
      </c>
      <c r="B695" s="10" t="s">
        <v>883</v>
      </c>
      <c r="C695" s="5" t="str">
        <f>"56,2370"</f>
        <v>56,2370</v>
      </c>
    </row>
    <row r="696" spans="1:3" ht="15.75" customHeight="1">
      <c r="A696" s="9">
        <v>693</v>
      </c>
      <c r="B696" s="10" t="s">
        <v>884</v>
      </c>
      <c r="C696" s="5" t="str">
        <f>"7,4322"</f>
        <v>7,4322</v>
      </c>
    </row>
    <row r="697" spans="1:3" ht="15.75" customHeight="1">
      <c r="A697" s="9">
        <v>694</v>
      </c>
      <c r="B697" s="10" t="s">
        <v>885</v>
      </c>
      <c r="C697" s="5" t="str">
        <f>"7,7825"</f>
        <v>7,7825</v>
      </c>
    </row>
    <row r="698" spans="1:3" ht="15.75" customHeight="1">
      <c r="A698" s="9">
        <v>695</v>
      </c>
      <c r="B698" s="10" t="s">
        <v>886</v>
      </c>
      <c r="C698" s="5" t="s">
        <v>887</v>
      </c>
    </row>
    <row r="699" spans="1:3" ht="15.75" customHeight="1">
      <c r="A699" s="9">
        <v>696</v>
      </c>
      <c r="B699" s="10" t="s">
        <v>888</v>
      </c>
      <c r="C699" s="5" t="str">
        <f>"4,5986"</f>
        <v>4,5986</v>
      </c>
    </row>
    <row r="700" spans="1:3" ht="15.75" customHeight="1">
      <c r="A700" s="9">
        <v>697</v>
      </c>
      <c r="B700" s="10" t="s">
        <v>889</v>
      </c>
      <c r="C700" s="5" t="s">
        <v>890</v>
      </c>
    </row>
    <row r="701" spans="1:3" ht="15.75" customHeight="1">
      <c r="A701" s="9">
        <v>698</v>
      </c>
      <c r="B701" s="10" t="s">
        <v>891</v>
      </c>
      <c r="C701" s="5" t="s">
        <v>892</v>
      </c>
    </row>
    <row r="702" spans="1:3" ht="15.75" customHeight="1">
      <c r="A702" s="9">
        <v>699</v>
      </c>
      <c r="B702" s="10" t="s">
        <v>893</v>
      </c>
      <c r="C702" s="5" t="s">
        <v>894</v>
      </c>
    </row>
    <row r="703" spans="1:3" ht="15.75" customHeight="1">
      <c r="A703" s="9">
        <v>700</v>
      </c>
      <c r="B703" s="10" t="s">
        <v>895</v>
      </c>
      <c r="C703" s="5"/>
    </row>
    <row r="704" spans="1:3" ht="15.75" customHeight="1">
      <c r="A704" s="9">
        <v>701</v>
      </c>
      <c r="B704" s="10" t="s">
        <v>896</v>
      </c>
      <c r="C704" s="5" t="s">
        <v>897</v>
      </c>
    </row>
    <row r="705" spans="1:3" ht="15.75" customHeight="1">
      <c r="A705" s="9">
        <v>702</v>
      </c>
      <c r="B705" s="10" t="s">
        <v>898</v>
      </c>
      <c r="C705" s="5" t="s">
        <v>899</v>
      </c>
    </row>
    <row r="706" spans="1:3" ht="15.75" customHeight="1">
      <c r="A706" s="9">
        <v>703</v>
      </c>
      <c r="B706" s="10" t="s">
        <v>900</v>
      </c>
      <c r="C706" s="5" t="s">
        <v>901</v>
      </c>
    </row>
    <row r="707" spans="1:3" ht="15.75" customHeight="1">
      <c r="A707" s="9">
        <v>704</v>
      </c>
      <c r="B707" s="10" t="s">
        <v>902</v>
      </c>
      <c r="C707" s="5" t="s">
        <v>903</v>
      </c>
    </row>
  </sheetData>
  <autoFilter ref="B3:C3"/>
  <mergeCells count="2">
    <mergeCell ref="A2:B2"/>
    <mergeCell ref="A1:C1"/>
  </mergeCells>
  <pageMargins left="0.7" right="0.7" top="0.75" bottom="0.75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02-07-2025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 11TH</cp:lastModifiedBy>
  <cp:lastPrinted>2025-07-02T09:54:20Z</cp:lastPrinted>
  <dcterms:created xsi:type="dcterms:W3CDTF">2025-07-02T07:47:58Z</dcterms:created>
  <dcterms:modified xsi:type="dcterms:W3CDTF">2025-07-05T11:24:39Z</dcterms:modified>
</cp:coreProperties>
</file>